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firstSheet="1" activeTab="1"/>
  </bookViews>
  <sheets>
    <sheet name="foxz" sheetId="1" state="veryHidden" r:id="rId1"/>
    <sheet name="ĐC KH 2024" sheetId="2" r:id="rId2"/>
    <sheet name="Sheet1" sheetId="3" r:id="rId3"/>
  </sheets>
  <definedNames>
    <definedName name="_xlnm.Print_Titles" localSheetId="1">'ĐC KH 2024'!$A:$Q,'ĐC KH 2024'!$6:$10</definedName>
  </definedNames>
  <calcPr fullCalcOnLoad="1"/>
</workbook>
</file>

<file path=xl/sharedStrings.xml><?xml version="1.0" encoding="utf-8"?>
<sst xmlns="http://schemas.openxmlformats.org/spreadsheetml/2006/main" count="128" uniqueCount="99">
  <si>
    <t xml:space="preserve">Tổng số </t>
  </si>
  <si>
    <t>Tổng số</t>
  </si>
  <si>
    <t>Stt</t>
  </si>
  <si>
    <t>Danh mục dự án</t>
  </si>
  <si>
    <t>Ghi chú</t>
  </si>
  <si>
    <t>TMĐT</t>
  </si>
  <si>
    <t>2023-2024</t>
  </si>
  <si>
    <t>Đầu tư hạ tầng thiết yếu các vùng sản xuất tập trung, hàng hoá năm 2023</t>
  </si>
  <si>
    <t>-</t>
  </si>
  <si>
    <t>Các dự án hỗ trợ đầu tư bảo quản, tu bổ, phục hồi các di tích đã được xếp hạng (năm ngoài Quần thể di tích Cố Đô Huế) trên địa bàn tỉnh đến năm 2025</t>
  </si>
  <si>
    <t>Cầu Phú Lương B, huyện Quảng Điền</t>
  </si>
  <si>
    <t>I</t>
  </si>
  <si>
    <t>II</t>
  </si>
  <si>
    <t>III</t>
  </si>
  <si>
    <t>VI</t>
  </si>
  <si>
    <t>IV</t>
  </si>
  <si>
    <t>Đơn vị tính: Triệu đồng</t>
  </si>
  <si>
    <t>Thời gian 
KC-HT</t>
  </si>
  <si>
    <t>Quyết định phê duyệt dự án</t>
  </si>
  <si>
    <t>TỔNG SỐ</t>
  </si>
  <si>
    <t>Lập mới, điều chỉnh, bổ sung các quy hoạch trên địa bàn huyện</t>
  </si>
  <si>
    <t xml:space="preserve">Các dự án GPMB xây dựng công trình và tạo quỹ đất sạch kêu gọi đầu tư </t>
  </si>
  <si>
    <t>Hỗ trợ xây dựng nông thôn mới nâng cao kết hợp chỉnh trang khu trung tâm xã</t>
  </si>
  <si>
    <t>Hỗ trợ kinh phí thực hiện dự án nâng cao độ sân trường, tuyến đường đến trường trên địa bàn huyện Quảng Điền</t>
  </si>
  <si>
    <t>Trường học đạt chuẩn quốc gia 2021-2025-huyện Quảng Điền (Dư án 3)</t>
  </si>
  <si>
    <t>Thị trấn Sịa (Trường Mầm non Sơn Ca; Trường Tiểu học số 1; Trường THCS Đặng Dung)</t>
  </si>
  <si>
    <t>2712/QĐ-UBND
ngày 27/10/2022</t>
  </si>
  <si>
    <t>Xã Quảng Vinh (Trường Tiểu học số 1; Trường THCS Nguyễn Hữu Đà)</t>
  </si>
  <si>
    <t>2665/QĐ-UBND 
ngày 18/10/2022</t>
  </si>
  <si>
    <t>Xã Quảng Phú (Trường Tiểu học số 2)</t>
  </si>
  <si>
    <t>2666/QĐ-UBND 
ngày 18/10/2022</t>
  </si>
  <si>
    <t>Xã Quảng Thọ (Trường Tiểu học số 1 )</t>
  </si>
  <si>
    <t>2664/QĐ-UBND 
ngày 18/10/2022</t>
  </si>
  <si>
    <t>Xã Quảng Thành (Trường THCS Đặng Tất; Trường Mầm non Kim Thành; Trường Mầm non Phú Thanh )</t>
  </si>
  <si>
    <t>2713/QĐ-UBND 
ngày 27/10/2022</t>
  </si>
  <si>
    <t>Xã Quảng An (Trường THCS Nguyễn Hữu Dật; Trường Mầm non Đông Phú-Cơ sở Phú Lương B; Trường Mầm non Xuân Dương)</t>
  </si>
  <si>
    <t>2667/QĐ-UBND
ngày 18/10/2022</t>
  </si>
  <si>
    <t>Xã Quảng Thái (Trường Tiểu học Quảng Thái)</t>
  </si>
  <si>
    <t>2663/QĐ-UBND
ngày 18/10/2022</t>
  </si>
  <si>
    <t>Các dự án khởi công mới</t>
  </si>
  <si>
    <t>Hạ tầng khu dân cư phía Đông xã Quảng Lợi (giai đoạn 2)</t>
  </si>
  <si>
    <t>Hạ tầng khu dân cư An Gia phía Bắc Trung tâm Chính trị huyện</t>
  </si>
  <si>
    <t>Đầu tư tuyến giao thông ra khu vực sản xuất lúa chất lượng tại thôn 3, xã Quảng Ngạn</t>
  </si>
  <si>
    <t>Đầu tư hạ tầng đường nội bộ  phục vụ sản xuất theo hướng công nghệ cao kết hợp với tham quan du lịch trãi nghiệm tại HTX Thạnh Lợi</t>
  </si>
  <si>
    <t>3055/QĐ-UBND
ngày 15/12/2022</t>
  </si>
  <si>
    <t>3071/QĐ-UBND
ngày 16/12/2022</t>
  </si>
  <si>
    <t>3072/QĐ-UBND
ngày 16/12/2022</t>
  </si>
  <si>
    <t>3073/QĐ-UBND
ngày 16/12/2022</t>
  </si>
  <si>
    <t>Số đã đăng ký chưa có QĐ</t>
  </si>
  <si>
    <t>Các dự án quy hoạch</t>
  </si>
  <si>
    <t>Hỗ trợ thực hiện Nghị quyết số 04-NQ/HU ngày 08/12/2021 (thị trấn Sịa)</t>
  </si>
  <si>
    <t>Hỗ trợ thực hiện Nghị quyết số 05-NQ/HU ngày 08/12/2021 (xã Quảng Thành)</t>
  </si>
  <si>
    <t>Đầu tư hạ tầng, hệ thống nhỏ giọt phục vụ sản xuất vùng trồng mướp đắng tập trung theo tiêu chuẩn Vietgap ở thôn Tây Hoàng</t>
  </si>
  <si>
    <t>Dự kiến kế hoạch 5 năm 
2021-2025</t>
  </si>
  <si>
    <t>Nguồn vốn: Nguồn ngân sách tỉnh hỗ trợ và nguồn tiền sử dụng đất</t>
  </si>
  <si>
    <t>Hỗ trợ 40% phần huyện hưởng</t>
  </si>
  <si>
    <t>Hỗ trợ 30% phần huyện hưởng</t>
  </si>
  <si>
    <t>Luỹ kế đã bố trí 
đến hết năm 2023</t>
  </si>
  <si>
    <t>GPMB  các công trình, dự án</t>
  </si>
  <si>
    <t>2022-2024</t>
  </si>
  <si>
    <t>Kế hoạch năm 2024</t>
  </si>
  <si>
    <t>Khắc phục sạt lở hói Nam Phù, xã Quảng Phú (giai đoạn 3)</t>
  </si>
  <si>
    <t>Cống An Thành, xã Quảng Thành</t>
  </si>
  <si>
    <t xml:space="preserve">Trong đó: Ngân sách huyện
</t>
  </si>
  <si>
    <t>Vốn chuẩn bị đầu tư năm 2024</t>
  </si>
  <si>
    <t xml:space="preserve">Hạ tầng các điểm du lịch cộng đồng thôn Thành Trung, xã Quảng Thành </t>
  </si>
  <si>
    <t>2024-2025</t>
  </si>
  <si>
    <t>Nguồn thu sử dụng đất dự kiến 2021-2025</t>
  </si>
  <si>
    <t>Nguồn thu sử dụng đất dự kiến 2024</t>
  </si>
  <si>
    <t>Cải tạo, sửa chữa Nhà Văn hóa huyện Quảng Điền</t>
  </si>
  <si>
    <t>Hỗ trợ có mục tiêu của tỉnh</t>
  </si>
  <si>
    <t>Ngân sách tỉnh bổ sung có mục tiêu</t>
  </si>
  <si>
    <t>Vốn chuẩn bị đầu tư theo Luật Đầu tư công</t>
  </si>
  <si>
    <t>Bổ sung kế hoạch đầu tư công giai đoạn 2021-2025 (Phục vụ Đại hội Đảng bộ huyện lần thứ XV)</t>
  </si>
  <si>
    <t>Thu đấu giá từ các dự án hỗ trợ theo Thông báo 195 của Huyện ủy. Hỗ trợ 30% phần huyện hưởng đầu tư xây dựng xã nông thôn mới nâng cao.</t>
  </si>
  <si>
    <t>Trong đó: Vốn khắc phục bão lụt  2022: 1.000 trđ; ngân sách xã Quảng Phú: 500 trđ.</t>
  </si>
  <si>
    <t>KẾ HOẠCH ĐẦU TƯ CÔNG NĂM 2024</t>
  </si>
  <si>
    <t>PHỤ LỤC:</t>
  </si>
  <si>
    <t>GPMB khu qui hoạch Nhà thi đấu và tập luyện huyện Quảng Điền</t>
  </si>
  <si>
    <t>GPMB Quốc lộ 49B - Đoạn qua Quảng Công, Quảng Ngạn</t>
  </si>
  <si>
    <t>Phần còn lại NS xã Quảng An đối ứng trong 02 năm 2024-2025</t>
  </si>
  <si>
    <t>Đầu tư hạ tầng vỉa hè, thoát nước, cây xanh đường Nguyễn Kim Thành, đoạn từ Tổ dân phố Vân Căn đến đường vào khu công nghiệp xã Quảng Vinh</t>
  </si>
  <si>
    <t>Xây dựng vỉa hè, thoát nước đường Tỉnh lộ 19, nâng cấp hệ thống điện chiếu sáng tỉnh lộ đoạn qua Khu trung tâm xã Quảng Thọ</t>
  </si>
  <si>
    <t>Dự án đầu tư hạ tầng phát triển quỹ đất khu dân cư phía Bắc Trung tâm thương mại thuộc khu quy hoạch bến xe khách huyện Quảng Điền (giai đoạn 3)</t>
  </si>
  <si>
    <t>Dư án Nhà đa năng Trường THCS Đặng Dung, thị trấn Sịa</t>
  </si>
  <si>
    <t>Trường học đạt chuẩn quốc gia 2021-2025-huyện Quảng Điền (Dư án 1 và Dự án 2)</t>
  </si>
  <si>
    <t>Đình Thủ Lễ, thị trấn Sịa</t>
  </si>
  <si>
    <t>Hỗ trợ xây dựng xã nông thôn mới nâng cao, kiểu mẫu giai đoạn 2021-2025, kết hợp chỉnh trang các khu trung tâm xã; vốn đối ứng thực hiện Chương trình MTQG  xây dựng nông thôn mới nâng cao giai đoạn 2022-2025</t>
  </si>
  <si>
    <t>Các dự án chuyển tiếp 2022-2024</t>
  </si>
  <si>
    <t>Vốn bổ sung các công trình đã quyết toán, còn thiếu vốn; vốn đối ứng</t>
  </si>
  <si>
    <t>Vốn bổ sung các công trình đã quyết toán, còn thiếu vốn</t>
  </si>
  <si>
    <t>Trong đó: Ngân sách tỉnh bổ sung có mục tiêu</t>
  </si>
  <si>
    <t>Trong đó</t>
  </si>
  <si>
    <t>Trong đó: Khu hành chính tập trung huyện Quảng Điền</t>
  </si>
  <si>
    <t>Số Quyết định
Ngày/tháng/năm</t>
  </si>
  <si>
    <t>Ngân sách tỉnh bổ sung mục tiêu theo Nghị quyết 05</t>
  </si>
  <si>
    <t>Trong đó: Vốn khắc phục bão lụt 2022: 1.000 trđ; ngân sách xã Quảng Thành: 3.335 trđ.</t>
  </si>
  <si>
    <t>Dự án chỉnh trang Công viên Cồn Tộc (giai đoạn 3)</t>
  </si>
  <si>
    <t>(Kèm theo Tờ trình số         /TTr-UBND ngày      tháng 12 năm 2023 của UBND huyện Quảng Điền)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</si>
</sst>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0.000"/>
    <numFmt numFmtId="181" formatCode="#,##0.000"/>
    <numFmt numFmtId="182" formatCode="\-\-\-\-\-\-\-\-\-\-\-\-\-\-\-\-\-\-\-\-\-\-\-\-\-\-\-\-\-\-\-\-\-\-\-\-\-\-\-\-\-\-\-\-\-\-\-\-\-\-\-\-\-\-\-\-\-\-\-\-\-\-\-\-\-\-\-\-\-\-\-\-\-\-"/>
    <numFmt numFmtId="183" formatCode="_(* #,##0.0_);_(* \(#,##0.0\);_(* &quot;-&quot;??_);_(@_)"/>
    <numFmt numFmtId="184" formatCode="#,##0;[Red]#,##0"/>
  </numFmts>
  <fonts count="60">
    <font>
      <sz val="12"/>
      <name val="VNI-Times"/>
      <family val="0"/>
    </font>
    <font>
      <sz val="11"/>
      <color indexed="8"/>
      <name val="Calibri"/>
      <family val="2"/>
    </font>
    <font>
      <sz val="10"/>
      <name val="Arial"/>
      <family val="2"/>
    </font>
    <font>
      <sz val="8"/>
      <name val="VNI-Times"/>
      <family val="0"/>
    </font>
    <font>
      <sz val="12"/>
      <name val="VNtimes new roman"/>
      <family val="2"/>
    </font>
    <font>
      <b/>
      <sz val="14"/>
      <name val="Times New Roman"/>
      <family val="1"/>
    </font>
    <font>
      <b/>
      <sz val="12"/>
      <name val="Times New Roman"/>
      <family val="1"/>
    </font>
    <font>
      <sz val="12"/>
      <name val="Times New Roman"/>
      <family val="1"/>
    </font>
    <font>
      <i/>
      <sz val="12"/>
      <name val="Times New Roman"/>
      <family val="1"/>
    </font>
    <font>
      <b/>
      <i/>
      <sz val="14"/>
      <name val="Times New Roman"/>
      <family val="1"/>
    </font>
    <font>
      <b/>
      <sz val="12"/>
      <name val="VNI-Times"/>
      <family val="0"/>
    </font>
    <font>
      <i/>
      <sz val="10"/>
      <name val="Times New Roman"/>
      <family val="1"/>
    </font>
    <font>
      <sz val="8.25"/>
      <name val="Microsoft Sans Serif"/>
      <family val="2"/>
    </font>
    <font>
      <sz val="14"/>
      <name val="Times New Roman"/>
      <family val="1"/>
    </font>
    <font>
      <i/>
      <sz val="12"/>
      <name val="VNI-Times"/>
      <family val="0"/>
    </font>
    <font>
      <sz val="10"/>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i/>
      <sz val="12"/>
      <color indexed="8"/>
      <name val="VNI-Times"/>
      <family val="0"/>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tint="0.04998999834060669"/>
      <name val="Times New Roman"/>
      <family val="1"/>
    </font>
    <font>
      <b/>
      <sz val="12"/>
      <color theme="1" tint="0.04998999834060669"/>
      <name val="Times New Roman"/>
      <family val="1"/>
    </font>
    <font>
      <i/>
      <sz val="12"/>
      <color theme="1" tint="0.04998999834060669"/>
      <name val="VNI-Times"/>
      <family val="0"/>
    </font>
    <font>
      <sz val="10"/>
      <color theme="1" tint="0.04998999834060669"/>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right/>
      <top style="thin"/>
      <bottom style="thin"/>
    </border>
    <border>
      <left/>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0" fillId="0" borderId="0">
      <alignment/>
      <protection/>
    </xf>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locked="0"/>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3">
    <xf numFmtId="0" fontId="0" fillId="0" borderId="0" xfId="0" applyAlignment="1">
      <alignment/>
    </xf>
    <xf numFmtId="0" fontId="8"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wrapText="1"/>
    </xf>
    <xf numFmtId="0" fontId="13" fillId="0" borderId="10" xfId="0" applyFont="1" applyBorder="1" applyAlignment="1">
      <alignment/>
    </xf>
    <xf numFmtId="0" fontId="13" fillId="0" borderId="10" xfId="0" applyFont="1" applyBorder="1" applyAlignment="1">
      <alignment horizontal="center" wrapText="1"/>
    </xf>
    <xf numFmtId="0" fontId="13" fillId="0" borderId="10" xfId="0" applyFont="1" applyBorder="1" applyAlignment="1">
      <alignment wrapText="1"/>
    </xf>
    <xf numFmtId="0" fontId="13" fillId="32" borderId="10" xfId="0" applyFont="1" applyFill="1" applyBorder="1" applyAlignment="1">
      <alignment horizontal="center" wrapText="1"/>
    </xf>
    <xf numFmtId="0" fontId="13" fillId="32" borderId="10" xfId="0" applyFont="1" applyFill="1" applyBorder="1" applyAlignment="1">
      <alignment horizontal="center"/>
    </xf>
    <xf numFmtId="0" fontId="6" fillId="0" borderId="10" xfId="72" applyFont="1" applyFill="1" applyBorder="1" applyAlignment="1">
      <alignment horizontal="center" vertical="center" wrapText="1"/>
      <protection/>
    </xf>
    <xf numFmtId="0" fontId="7" fillId="0" borderId="10" xfId="72" applyFont="1" applyFill="1" applyBorder="1" applyAlignment="1">
      <alignment horizontal="center" vertical="center" wrapText="1"/>
      <protection/>
    </xf>
    <xf numFmtId="0" fontId="10" fillId="0" borderId="10" xfId="0" applyFont="1" applyFill="1" applyBorder="1" applyAlignment="1">
      <alignment horizontal="center" vertical="center"/>
    </xf>
    <xf numFmtId="0" fontId="11" fillId="0" borderId="10" xfId="68" applyFont="1" applyFill="1" applyBorder="1" applyAlignment="1">
      <alignment horizontal="center" vertical="center" wrapText="1"/>
      <protection/>
    </xf>
    <xf numFmtId="0" fontId="7" fillId="0" borderId="0" xfId="0" applyFont="1" applyFill="1" applyAlignment="1">
      <alignment horizontal="right" vertical="center" wrapText="1"/>
    </xf>
    <xf numFmtId="0" fontId="6" fillId="0" borderId="10" xfId="72" applyFont="1" applyFill="1" applyBorder="1" applyAlignment="1">
      <alignment horizontal="justify" vertical="center" wrapText="1"/>
      <protection/>
    </xf>
    <xf numFmtId="0" fontId="7" fillId="0" borderId="10" xfId="72" applyFont="1" applyFill="1" applyBorder="1" applyAlignment="1">
      <alignment horizontal="justify" vertical="center" wrapText="1"/>
      <protection/>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8" fillId="0" borderId="10" xfId="72" applyFont="1" applyFill="1" applyBorder="1" applyAlignment="1">
      <alignment horizontal="justify" vertical="center" wrapText="1"/>
      <protection/>
    </xf>
    <xf numFmtId="3" fontId="7" fillId="0" borderId="10" xfId="72" applyNumberFormat="1" applyFont="1" applyFill="1" applyBorder="1" applyAlignment="1">
      <alignment horizontal="justify" vertical="center" wrapText="1"/>
      <protection/>
    </xf>
    <xf numFmtId="3" fontId="7" fillId="0" borderId="12" xfId="72" applyNumberFormat="1" applyFont="1" applyFill="1" applyBorder="1" applyAlignment="1">
      <alignment horizontal="justify" vertical="center" wrapText="1"/>
      <protection/>
    </xf>
    <xf numFmtId="0" fontId="8" fillId="0" borderId="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lignment/>
    </xf>
    <xf numFmtId="3" fontId="7" fillId="0" borderId="10" xfId="72" applyNumberFormat="1" applyFont="1" applyFill="1" applyBorder="1" applyAlignment="1">
      <alignment vertical="center" wrapText="1"/>
      <protection/>
    </xf>
    <xf numFmtId="0" fontId="0" fillId="0" borderId="10" xfId="0" applyFont="1" applyFill="1" applyBorder="1" applyAlignment="1">
      <alignment horizontal="justify" vertical="center"/>
    </xf>
    <xf numFmtId="3" fontId="6" fillId="0" borderId="10" xfId="0" applyNumberFormat="1" applyFont="1" applyFill="1" applyBorder="1" applyAlignment="1">
      <alignment horizontal="right" vertical="center" wrapText="1"/>
    </xf>
    <xf numFmtId="3" fontId="6" fillId="0" borderId="10" xfId="72" applyNumberFormat="1" applyFont="1" applyFill="1" applyBorder="1" applyAlignment="1">
      <alignment horizontal="right" vertical="center" wrapText="1"/>
      <protection/>
    </xf>
    <xf numFmtId="3" fontId="7" fillId="0" borderId="10" xfId="72" applyNumberFormat="1" applyFont="1" applyFill="1" applyBorder="1" applyAlignment="1">
      <alignment horizontal="right" vertical="center" wrapText="1"/>
      <protection/>
    </xf>
    <xf numFmtId="3" fontId="7" fillId="0" borderId="10"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xf>
    <xf numFmtId="3" fontId="8" fillId="0" borderId="10" xfId="72" applyNumberFormat="1" applyFont="1" applyFill="1" applyBorder="1" applyAlignment="1">
      <alignment horizontal="right" vertical="center" wrapText="1"/>
      <protection/>
    </xf>
    <xf numFmtId="3" fontId="8"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xf>
    <xf numFmtId="0" fontId="8" fillId="0" borderId="11" xfId="0" applyFont="1" applyFill="1" applyBorder="1" applyAlignment="1">
      <alignment horizontal="justify" vertical="center" wrapText="1"/>
    </xf>
    <xf numFmtId="0" fontId="14" fillId="0" borderId="0" xfId="0" applyFont="1" applyFill="1" applyAlignment="1">
      <alignment/>
    </xf>
    <xf numFmtId="0" fontId="7" fillId="0" borderId="10" xfId="0" applyFont="1" applyFill="1" applyBorder="1" applyAlignment="1">
      <alignment horizontal="center" vertical="center"/>
    </xf>
    <xf numFmtId="0" fontId="15" fillId="0" borderId="10" xfId="68" applyFont="1" applyFill="1" applyBorder="1" applyAlignment="1">
      <alignment horizontal="center" vertical="center" wrapText="1"/>
      <protection/>
    </xf>
    <xf numFmtId="0" fontId="7" fillId="0" borderId="0" xfId="0" applyFont="1" applyFill="1" applyAlignment="1">
      <alignment vertical="center" wrapText="1"/>
    </xf>
    <xf numFmtId="0" fontId="7" fillId="0" borderId="0" xfId="0" applyFont="1" applyFill="1" applyAlignment="1">
      <alignment vertical="center"/>
    </xf>
    <xf numFmtId="3" fontId="7" fillId="0" borderId="11" xfId="0" applyNumberFormat="1" applyFont="1" applyFill="1" applyBorder="1" applyAlignment="1">
      <alignment horizontal="justify" vertical="center" wrapText="1"/>
    </xf>
    <xf numFmtId="0" fontId="8" fillId="0" borderId="10" xfId="0" applyFont="1" applyFill="1" applyBorder="1" applyAlignment="1">
      <alignment horizontal="justify" vertical="center" wrapText="1"/>
    </xf>
    <xf numFmtId="3" fontId="6" fillId="0" borderId="10" xfId="0" applyNumberFormat="1" applyFont="1" applyFill="1" applyBorder="1" applyAlignment="1">
      <alignment horizontal="right" vertical="center"/>
    </xf>
    <xf numFmtId="0" fontId="0" fillId="0" borderId="11" xfId="0" applyFont="1" applyFill="1" applyBorder="1" applyAlignment="1">
      <alignment horizontal="center" vertical="center"/>
    </xf>
    <xf numFmtId="3" fontId="7" fillId="0" borderId="11" xfId="72" applyNumberFormat="1" applyFont="1" applyFill="1" applyBorder="1" applyAlignment="1">
      <alignment horizontal="right" vertical="center" wrapText="1"/>
      <protection/>
    </xf>
    <xf numFmtId="0" fontId="8" fillId="0" borderId="10" xfId="72" applyFont="1" applyFill="1" applyBorder="1" applyAlignment="1">
      <alignment horizontal="center" vertical="center" wrapText="1"/>
      <protection/>
    </xf>
    <xf numFmtId="3" fontId="8" fillId="0" borderId="10" xfId="0" applyNumberFormat="1" applyFont="1" applyFill="1" applyBorder="1" applyAlignment="1">
      <alignment horizontal="right" vertical="center"/>
    </xf>
    <xf numFmtId="0" fontId="8" fillId="0" borderId="10" xfId="0" applyFont="1" applyFill="1" applyBorder="1" applyAlignment="1">
      <alignment horizontal="justify" vertical="center"/>
    </xf>
    <xf numFmtId="0" fontId="8" fillId="0" borderId="10" xfId="0" applyFont="1" applyFill="1" applyBorder="1" applyAlignment="1">
      <alignment horizontal="left" vertical="center" wrapText="1"/>
    </xf>
    <xf numFmtId="0" fontId="16"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0" xfId="0" applyFont="1" applyFill="1" applyAlignment="1">
      <alignment horizontal="center" vertical="center" wrapText="1"/>
    </xf>
    <xf numFmtId="0" fontId="9" fillId="0" borderId="0" xfId="0" applyFont="1" applyFill="1" applyAlignment="1">
      <alignment horizontal="center" vertical="center"/>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0" xfId="0" applyFont="1" applyFill="1" applyAlignment="1">
      <alignment horizontal="center"/>
    </xf>
    <xf numFmtId="0" fontId="0" fillId="0" borderId="0" xfId="0" applyFont="1" applyFill="1" applyAlignment="1">
      <alignment horizontal="center"/>
    </xf>
    <xf numFmtId="0" fontId="56" fillId="0" borderId="10" xfId="0" applyFont="1" applyFill="1" applyBorder="1" applyAlignment="1">
      <alignment horizontal="center" vertical="center" wrapText="1"/>
    </xf>
    <xf numFmtId="0" fontId="56" fillId="0" borderId="10" xfId="72" applyFont="1" applyFill="1" applyBorder="1" applyAlignment="1">
      <alignment horizontal="justify" vertical="center" wrapText="1"/>
      <protection/>
    </xf>
    <xf numFmtId="0" fontId="56" fillId="0" borderId="10" xfId="72" applyFont="1" applyFill="1" applyBorder="1" applyAlignment="1">
      <alignment horizontal="center" vertical="center" wrapText="1"/>
      <protection/>
    </xf>
    <xf numFmtId="3" fontId="56" fillId="0" borderId="10" xfId="72" applyNumberFormat="1" applyFont="1" applyFill="1" applyBorder="1" applyAlignment="1">
      <alignment horizontal="right" vertical="center" wrapText="1"/>
      <protection/>
    </xf>
    <xf numFmtId="3" fontId="57" fillId="0" borderId="10" xfId="0" applyNumberFormat="1" applyFont="1" applyFill="1" applyBorder="1" applyAlignment="1">
      <alignment horizontal="right" vertical="center" wrapText="1"/>
    </xf>
    <xf numFmtId="3" fontId="56" fillId="0" borderId="10" xfId="0" applyNumberFormat="1" applyFont="1" applyFill="1" applyBorder="1" applyAlignment="1">
      <alignment horizontal="right" vertical="center" wrapText="1"/>
    </xf>
    <xf numFmtId="3" fontId="56"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0" fontId="58" fillId="0" borderId="0" xfId="0" applyFont="1" applyFill="1" applyAlignment="1">
      <alignment/>
    </xf>
    <xf numFmtId="0" fontId="56" fillId="0" borderId="10" xfId="0" applyFont="1" applyFill="1" applyBorder="1" applyAlignment="1">
      <alignment horizontal="center" vertical="center"/>
    </xf>
    <xf numFmtId="0" fontId="59" fillId="0" borderId="10" xfId="68"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0] 4" xfId="45"/>
    <cellStyle name="Comma 2" xfId="46"/>
    <cellStyle name="Comma 2 2" xfId="47"/>
    <cellStyle name="Comma 3" xfId="48"/>
    <cellStyle name="Currency" xfId="49"/>
    <cellStyle name="Currency [0]" xfId="50"/>
    <cellStyle name="Dấu phẩ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2" xfId="61"/>
    <cellStyle name="Normal 2" xfId="62"/>
    <cellStyle name="Normal 2 2" xfId="63"/>
    <cellStyle name="Normal 2 2 2 2" xfId="64"/>
    <cellStyle name="Normal 2 2 2 2 2" xfId="65"/>
    <cellStyle name="Normal 2 3" xfId="66"/>
    <cellStyle name="Normal 2_du kien phan khai CTMTQG 2013-trinh UB (5-12-2012)" xfId="67"/>
    <cellStyle name="Normal 3" xfId="68"/>
    <cellStyle name="Normal 4" xfId="69"/>
    <cellStyle name="Normal 4 2" xfId="70"/>
    <cellStyle name="Normal 5" xfId="71"/>
    <cellStyle name="Normal_Bao cao thang 5"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238125</xdr:colOff>
      <xdr:row>34</xdr:row>
      <xdr:rowOff>0</xdr:rowOff>
    </xdr:from>
    <xdr:ext cx="133350" cy="47625"/>
    <xdr:sp fLocksText="0">
      <xdr:nvSpPr>
        <xdr:cNvPr id="1" name="Text Box 1"/>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2" name="Text Box 2"/>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 name="Text Box 3"/>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4" name="Text Box 4"/>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5" name="Text Box 5"/>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6" name="Text Box 6"/>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7" name="Text Box 7"/>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8" name="Text Box 8"/>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9" name="Text Box 1"/>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0" name="Text Box 2"/>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1" name="Text Box 3"/>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2" name="Text Box 4"/>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3" name="Text Box 5"/>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4" name="Text Box 6"/>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5" name="Text Box 7"/>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16" name="Text Box 8"/>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17" name="Text Box 17"/>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18" name="Text Box 18"/>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19" name="Text Box 19"/>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0" name="Text Box 20"/>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1" name="Text Box 21"/>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2" name="Text Box 22"/>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3" name="Text Box 23"/>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4" name="Text Box 24"/>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5" name="Text Box 1"/>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6" name="Text Box 2"/>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7" name="Text Box 3"/>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28" name="Text Box 4"/>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29" name="Text Box 1"/>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0" name="Text Box 2"/>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1" name="Text Box 3"/>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2" name="Text Box 4"/>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3" name="Text Box 5"/>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4" name="Text Box 6"/>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5" name="Text Box 7"/>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33350" cy="47625"/>
    <xdr:sp fLocksText="0">
      <xdr:nvSpPr>
        <xdr:cNvPr id="36" name="Text Box 8"/>
        <xdr:cNvSpPr txBox="1">
          <a:spLocks noChangeArrowheads="1"/>
        </xdr:cNvSpPr>
      </xdr:nvSpPr>
      <xdr:spPr>
        <a:xfrm>
          <a:off x="1095375" y="182975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37" name="Text Box 1"/>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38" name="Text Box 2"/>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39" name="Text Box 3"/>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40" name="Text Box 4"/>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41" name="Text Box 5"/>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42" name="Text Box 6"/>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43" name="Text Box 7"/>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28575"/>
    <xdr:sp fLocksText="0">
      <xdr:nvSpPr>
        <xdr:cNvPr id="44" name="Text Box 8"/>
        <xdr:cNvSpPr txBox="1">
          <a:spLocks noChangeArrowheads="1"/>
        </xdr:cNvSpPr>
      </xdr:nvSpPr>
      <xdr:spPr>
        <a:xfrm>
          <a:off x="1095375" y="182975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45" name="Text Box 17"/>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46" name="Text Box 18"/>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47" name="Text Box 19"/>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48" name="Text Box 20"/>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49" name="Text Box 21"/>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0" name="Text Box 22"/>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1" name="Text Box 23"/>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2" name="Text Box 24"/>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3" name="Text Box 1"/>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4" name="Text Box 2"/>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5" name="Text Box 3"/>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34</xdr:row>
      <xdr:rowOff>0</xdr:rowOff>
    </xdr:from>
    <xdr:ext cx="190500" cy="47625"/>
    <xdr:sp fLocksText="0">
      <xdr:nvSpPr>
        <xdr:cNvPr id="56" name="Text Box 4"/>
        <xdr:cNvSpPr txBox="1">
          <a:spLocks noChangeArrowheads="1"/>
        </xdr:cNvSpPr>
      </xdr:nvSpPr>
      <xdr:spPr>
        <a:xfrm>
          <a:off x="1095375" y="182975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57" name="Text Box 1"/>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58" name="Text Box 2"/>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59" name="Text Box 3"/>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60" name="Text Box 4"/>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61" name="Text Box 5"/>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62" name="Text Box 6"/>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63" name="Text Box 7"/>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64" name="Text Box 8"/>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65" name="Text Box 1"/>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66" name="Text Box 2"/>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67" name="Text Box 3"/>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68" name="Text Box 4"/>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69" name="Text Box 5"/>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70" name="Text Box 6"/>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71" name="Text Box 7"/>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72" name="Text Box 8"/>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3" name="Text Box 17"/>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4" name="Text Box 18"/>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5" name="Text Box 19"/>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6" name="Text Box 20"/>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7" name="Text Box 21"/>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8" name="Text Box 22"/>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79" name="Text Box 23"/>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80" name="Text Box 24"/>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81" name="Text Box 1"/>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82" name="Text Box 2"/>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83" name="Text Box 3"/>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84" name="Text Box 4"/>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85" name="Text Box 1"/>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86" name="Text Box 2"/>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87" name="Text Box 3"/>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88" name="Text Box 4"/>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89" name="Text Box 5"/>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90" name="Text Box 6"/>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91" name="Text Box 7"/>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33350" cy="47625"/>
    <xdr:sp fLocksText="0">
      <xdr:nvSpPr>
        <xdr:cNvPr id="92" name="Text Box 8"/>
        <xdr:cNvSpPr txBox="1">
          <a:spLocks noChangeArrowheads="1"/>
        </xdr:cNvSpPr>
      </xdr:nvSpPr>
      <xdr:spPr>
        <a:xfrm>
          <a:off x="1095375" y="1514475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3" name="Text Box 1"/>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4" name="Text Box 2"/>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5" name="Text Box 3"/>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6" name="Text Box 4"/>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7" name="Text Box 5"/>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8" name="Text Box 6"/>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99" name="Text Box 7"/>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28575"/>
    <xdr:sp fLocksText="0">
      <xdr:nvSpPr>
        <xdr:cNvPr id="100" name="Text Box 8"/>
        <xdr:cNvSpPr txBox="1">
          <a:spLocks noChangeArrowheads="1"/>
        </xdr:cNvSpPr>
      </xdr:nvSpPr>
      <xdr:spPr>
        <a:xfrm>
          <a:off x="1095375" y="1514475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1" name="Text Box 17"/>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2" name="Text Box 18"/>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3" name="Text Box 19"/>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4" name="Text Box 20"/>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5" name="Text Box 21"/>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6" name="Text Box 22"/>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7" name="Text Box 23"/>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8" name="Text Box 24"/>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09" name="Text Box 1"/>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10" name="Text Box 2"/>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11" name="Text Box 3"/>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29</xdr:row>
      <xdr:rowOff>0</xdr:rowOff>
    </xdr:from>
    <xdr:ext cx="190500" cy="47625"/>
    <xdr:sp fLocksText="0">
      <xdr:nvSpPr>
        <xdr:cNvPr id="112" name="Text Box 4"/>
        <xdr:cNvSpPr txBox="1">
          <a:spLocks noChangeArrowheads="1"/>
        </xdr:cNvSpPr>
      </xdr:nvSpPr>
      <xdr:spPr>
        <a:xfrm>
          <a:off x="1095375" y="1514475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3" name="Text Box 1"/>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4" name="Text Box 2"/>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5" name="Text Box 3"/>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6" name="Text Box 4"/>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7" name="Text Box 5"/>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8" name="Text Box 6"/>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19" name="Text Box 7"/>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20" name="Text Box 8"/>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1" name="Text Box 1"/>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2" name="Text Box 2"/>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3" name="Text Box 3"/>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4" name="Text Box 4"/>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5" name="Text Box 5"/>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6" name="Text Box 6"/>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7" name="Text Box 7"/>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28" name="Text Box 8"/>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29" name="Text Box 17"/>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0" name="Text Box 18"/>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1" name="Text Box 19"/>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2" name="Text Box 20"/>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3" name="Text Box 2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4" name="Text Box 2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5" name="Text Box 2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6" name="Text Box 2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7" name="Text Box 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8" name="Text Box 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39" name="Text Box 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40" name="Text Box 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1" name="Text Box 1"/>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2" name="Text Box 2"/>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3" name="Text Box 3"/>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4" name="Text Box 4"/>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5" name="Text Box 5"/>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6" name="Text Box 6"/>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7" name="Text Box 7"/>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148" name="Text Box 8"/>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49" name="Text Box 1"/>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0" name="Text Box 2"/>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1" name="Text Box 3"/>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2" name="Text Box 4"/>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3" name="Text Box 5"/>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4" name="Text Box 6"/>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5" name="Text Box 7"/>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156" name="Text Box 8"/>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57" name="Text Box 17"/>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58" name="Text Box 18"/>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59" name="Text Box 19"/>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0" name="Text Box 20"/>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1" name="Text Box 2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2" name="Text Box 2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3" name="Text Box 2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4" name="Text Box 2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5" name="Text Box 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6" name="Text Box 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7" name="Text Box 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168" name="Text Box 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69" name="Text Box 1"/>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0" name="Text Box 2"/>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1" name="Text Box 3"/>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2" name="Text Box 4"/>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3" name="Text Box 5"/>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4" name="Text Box 6"/>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5" name="Text Box 7"/>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76" name="Text Box 8"/>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77" name="Text Box 1"/>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78" name="Text Box 2"/>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79" name="Text Box 3"/>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80" name="Text Box 4"/>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81" name="Text Box 5"/>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82" name="Text Box 6"/>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83" name="Text Box 7"/>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184" name="Text Box 8"/>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85" name="Text Box 17"/>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86" name="Text Box 18"/>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87" name="Text Box 19"/>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88" name="Text Box 20"/>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89" name="Text Box 2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0" name="Text Box 2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1" name="Text Box 2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2" name="Text Box 2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3" name="Text Box 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4" name="Text Box 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5" name="Text Box 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196" name="Text Box 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97" name="Text Box 1"/>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98" name="Text Box 2"/>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199" name="Text Box 3"/>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00" name="Text Box 4"/>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01" name="Text Box 5"/>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02" name="Text Box 6"/>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03" name="Text Box 7"/>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04" name="Text Box 8"/>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05" name="Text Box 1"/>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06" name="Text Box 2"/>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07" name="Text Box 3"/>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08" name="Text Box 4"/>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09" name="Text Box 5"/>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10" name="Text Box 6"/>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11" name="Text Box 7"/>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12" name="Text Box 8"/>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3" name="Text Box 17"/>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4" name="Text Box 18"/>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5" name="Text Box 19"/>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6" name="Text Box 20"/>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7" name="Text Box 2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8" name="Text Box 2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19" name="Text Box 2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20" name="Text Box 2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21" name="Text Box 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22" name="Text Box 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23" name="Text Box 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24" name="Text Box 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25" name="Text Box 1"/>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26" name="Text Box 2"/>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27" name="Text Box 3"/>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28" name="Text Box 4"/>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29" name="Text Box 5"/>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30" name="Text Box 6"/>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31" name="Text Box 7"/>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32" name="Text Box 8"/>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3" name="Text Box 1"/>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4" name="Text Box 2"/>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5" name="Text Box 3"/>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6" name="Text Box 4"/>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7" name="Text Box 5"/>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8" name="Text Box 6"/>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39" name="Text Box 7"/>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40" name="Text Box 8"/>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1" name="Text Box 17"/>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2" name="Text Box 18"/>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3" name="Text Box 19"/>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4" name="Text Box 20"/>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5" name="Text Box 2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6" name="Text Box 2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7" name="Text Box 2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8" name="Text Box 2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49" name="Text Box 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50" name="Text Box 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51" name="Text Box 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52" name="Text Box 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3" name="Text Box 1"/>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4" name="Text Box 2"/>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5" name="Text Box 3"/>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6" name="Text Box 4"/>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7" name="Text Box 5"/>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8" name="Text Box 6"/>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59" name="Text Box 7"/>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33350" cy="47625"/>
    <xdr:sp fLocksText="0">
      <xdr:nvSpPr>
        <xdr:cNvPr id="260" name="Text Box 8"/>
        <xdr:cNvSpPr txBox="1">
          <a:spLocks noChangeArrowheads="1"/>
        </xdr:cNvSpPr>
      </xdr:nvSpPr>
      <xdr:spPr>
        <a:xfrm>
          <a:off x="1095375" y="17078325"/>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1" name="Text Box 1"/>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2" name="Text Box 2"/>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3" name="Text Box 3"/>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4" name="Text Box 4"/>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5" name="Text Box 5"/>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6" name="Text Box 6"/>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7" name="Text Box 7"/>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28575"/>
    <xdr:sp fLocksText="0">
      <xdr:nvSpPr>
        <xdr:cNvPr id="268" name="Text Box 8"/>
        <xdr:cNvSpPr txBox="1">
          <a:spLocks noChangeArrowheads="1"/>
        </xdr:cNvSpPr>
      </xdr:nvSpPr>
      <xdr:spPr>
        <a:xfrm>
          <a:off x="1095375" y="17078325"/>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69" name="Text Box 17"/>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0" name="Text Box 18"/>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1" name="Text Box 19"/>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2" name="Text Box 20"/>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3" name="Text Box 2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4" name="Text Box 2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5" name="Text Box 2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6" name="Text Box 2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7" name="Text Box 1"/>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8" name="Text Box 2"/>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79" name="Text Box 3"/>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32</xdr:row>
      <xdr:rowOff>0</xdr:rowOff>
    </xdr:from>
    <xdr:ext cx="190500" cy="47625"/>
    <xdr:sp fLocksText="0">
      <xdr:nvSpPr>
        <xdr:cNvPr id="280" name="Text Box 4"/>
        <xdr:cNvSpPr txBox="1">
          <a:spLocks noChangeArrowheads="1"/>
        </xdr:cNvSpPr>
      </xdr:nvSpPr>
      <xdr:spPr>
        <a:xfrm>
          <a:off x="1095375" y="17078325"/>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1" name="Text Box 1"/>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2" name="Text Box 2"/>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3" name="Text Box 3"/>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4" name="Text Box 4"/>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5" name="Text Box 5"/>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6" name="Text Box 6"/>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7" name="Text Box 7"/>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288" name="Text Box 8"/>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89" name="Text Box 1"/>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0" name="Text Box 2"/>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1" name="Text Box 3"/>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2" name="Text Box 4"/>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3" name="Text Box 5"/>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4" name="Text Box 6"/>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5" name="Text Box 7"/>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296" name="Text Box 8"/>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97" name="Text Box 17"/>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98" name="Text Box 18"/>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299" name="Text Box 19"/>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0" name="Text Box 20"/>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1" name="Text Box 2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2" name="Text Box 2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3" name="Text Box 2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4" name="Text Box 2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5" name="Text Box 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6" name="Text Box 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7" name="Text Box 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08" name="Text Box 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09" name="Text Box 1"/>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0" name="Text Box 2"/>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1" name="Text Box 3"/>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2" name="Text Box 4"/>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3" name="Text Box 5"/>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4" name="Text Box 6"/>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5" name="Text Box 7"/>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33350" cy="47625"/>
    <xdr:sp fLocksText="0">
      <xdr:nvSpPr>
        <xdr:cNvPr id="316" name="Text Box 8"/>
        <xdr:cNvSpPr txBox="1">
          <a:spLocks noChangeArrowheads="1"/>
        </xdr:cNvSpPr>
      </xdr:nvSpPr>
      <xdr:spPr>
        <a:xfrm>
          <a:off x="1095375" y="13487400"/>
          <a:ext cx="13335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17" name="Text Box 1"/>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18" name="Text Box 2"/>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19" name="Text Box 3"/>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20" name="Text Box 4"/>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21" name="Text Box 5"/>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22" name="Text Box 6"/>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23" name="Text Box 7"/>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28575"/>
    <xdr:sp fLocksText="0">
      <xdr:nvSpPr>
        <xdr:cNvPr id="324" name="Text Box 8"/>
        <xdr:cNvSpPr txBox="1">
          <a:spLocks noChangeArrowheads="1"/>
        </xdr:cNvSpPr>
      </xdr:nvSpPr>
      <xdr:spPr>
        <a:xfrm>
          <a:off x="1095375" y="13487400"/>
          <a:ext cx="19050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25" name="Text Box 17"/>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26" name="Text Box 18"/>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27" name="Text Box 19"/>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28" name="Text Box 20"/>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29" name="Text Box 2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0" name="Text Box 2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1" name="Text Box 2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2" name="Text Box 2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3" name="Text Box 1"/>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4" name="Text Box 2"/>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5" name="Text Box 3"/>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238125</xdr:colOff>
      <xdr:row>27</xdr:row>
      <xdr:rowOff>0</xdr:rowOff>
    </xdr:from>
    <xdr:ext cx="190500" cy="47625"/>
    <xdr:sp fLocksText="0">
      <xdr:nvSpPr>
        <xdr:cNvPr id="336" name="Text Box 4"/>
        <xdr:cNvSpPr txBox="1">
          <a:spLocks noChangeArrowheads="1"/>
        </xdr:cNvSpPr>
      </xdr:nvSpPr>
      <xdr:spPr>
        <a:xfrm>
          <a:off x="1095375" y="13487400"/>
          <a:ext cx="190500" cy="4762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Q57"/>
  <sheetViews>
    <sheetView tabSelected="1" zoomScaleSheetLayoutView="100" zoomScalePageLayoutView="0" workbookViewId="0" topLeftCell="A1">
      <selection activeCell="B11" sqref="B11"/>
    </sheetView>
  </sheetViews>
  <sheetFormatPr defaultColWidth="8.796875" defaultRowHeight="15"/>
  <cols>
    <col min="1" max="1" width="9" style="27" customWidth="1"/>
    <col min="2" max="2" width="45.69921875" style="27" customWidth="1"/>
    <col min="3" max="3" width="9.19921875" style="27" customWidth="1"/>
    <col min="4" max="4" width="16.8984375" style="27" customWidth="1"/>
    <col min="5" max="11" width="9" style="27" customWidth="1"/>
    <col min="12" max="12" width="10.09765625" style="27" customWidth="1"/>
    <col min="13" max="13" width="9" style="27" customWidth="1"/>
    <col min="14" max="14" width="10.3984375" style="27" customWidth="1"/>
    <col min="15" max="16" width="10.09765625" style="27" customWidth="1"/>
    <col min="17" max="17" width="31.8984375" style="27" customWidth="1"/>
    <col min="18" max="16384" width="9" style="27" customWidth="1"/>
  </cols>
  <sheetData>
    <row r="1" spans="1:17" ht="18.75">
      <c r="A1" s="70" t="s">
        <v>77</v>
      </c>
      <c r="B1" s="71"/>
      <c r="C1" s="71"/>
      <c r="D1" s="71"/>
      <c r="E1" s="71"/>
      <c r="F1" s="71"/>
      <c r="G1" s="71"/>
      <c r="H1" s="71"/>
      <c r="I1" s="71"/>
      <c r="J1" s="71"/>
      <c r="K1" s="71"/>
      <c r="L1" s="71"/>
      <c r="M1" s="71"/>
      <c r="N1" s="71"/>
      <c r="O1" s="71"/>
      <c r="P1" s="71"/>
      <c r="Q1" s="71"/>
    </row>
    <row r="2" spans="1:17" ht="18.75">
      <c r="A2" s="62" t="s">
        <v>76</v>
      </c>
      <c r="B2" s="62"/>
      <c r="C2" s="62"/>
      <c r="D2" s="62"/>
      <c r="E2" s="62"/>
      <c r="F2" s="62"/>
      <c r="G2" s="62"/>
      <c r="H2" s="62"/>
      <c r="I2" s="62"/>
      <c r="J2" s="62"/>
      <c r="K2" s="62"/>
      <c r="L2" s="62"/>
      <c r="M2" s="62"/>
      <c r="N2" s="62"/>
      <c r="O2" s="62"/>
      <c r="P2" s="62"/>
      <c r="Q2" s="62"/>
    </row>
    <row r="3" spans="1:17" ht="19.5">
      <c r="A3" s="63" t="s">
        <v>54</v>
      </c>
      <c r="B3" s="63"/>
      <c r="C3" s="63"/>
      <c r="D3" s="63"/>
      <c r="E3" s="63"/>
      <c r="F3" s="63"/>
      <c r="G3" s="63"/>
      <c r="H3" s="63"/>
      <c r="I3" s="63"/>
      <c r="J3" s="63"/>
      <c r="K3" s="63"/>
      <c r="L3" s="63"/>
      <c r="M3" s="63"/>
      <c r="N3" s="63"/>
      <c r="O3" s="63"/>
      <c r="P3" s="63"/>
      <c r="Q3" s="63"/>
    </row>
    <row r="4" spans="1:17" ht="18.75">
      <c r="A4" s="53" t="s">
        <v>98</v>
      </c>
      <c r="B4" s="53"/>
      <c r="C4" s="53"/>
      <c r="D4" s="53"/>
      <c r="E4" s="53"/>
      <c r="F4" s="53"/>
      <c r="G4" s="53"/>
      <c r="H4" s="53"/>
      <c r="I4" s="53"/>
      <c r="J4" s="53"/>
      <c r="K4" s="53"/>
      <c r="L4" s="53"/>
      <c r="M4" s="53"/>
      <c r="N4" s="53"/>
      <c r="O4" s="53"/>
      <c r="P4" s="53"/>
      <c r="Q4" s="53"/>
    </row>
    <row r="5" spans="1:17" ht="17.25">
      <c r="A5" s="1"/>
      <c r="B5" s="1"/>
      <c r="C5" s="1"/>
      <c r="D5" s="1"/>
      <c r="E5" s="1"/>
      <c r="F5" s="1"/>
      <c r="G5" s="1"/>
      <c r="H5" s="1"/>
      <c r="I5" s="1"/>
      <c r="J5" s="25"/>
      <c r="K5" s="42"/>
      <c r="L5" s="42"/>
      <c r="M5" s="43"/>
      <c r="N5" s="43"/>
      <c r="O5" s="43"/>
      <c r="P5" s="43"/>
      <c r="Q5" s="17" t="s">
        <v>16</v>
      </c>
    </row>
    <row r="6" spans="1:17" ht="31.5" customHeight="1">
      <c r="A6" s="61" t="s">
        <v>2</v>
      </c>
      <c r="B6" s="54" t="s">
        <v>3</v>
      </c>
      <c r="C6" s="54" t="s">
        <v>17</v>
      </c>
      <c r="D6" s="54" t="s">
        <v>18</v>
      </c>
      <c r="E6" s="54"/>
      <c r="F6" s="54"/>
      <c r="G6" s="54" t="s">
        <v>53</v>
      </c>
      <c r="H6" s="54"/>
      <c r="I6" s="54"/>
      <c r="J6" s="54"/>
      <c r="K6" s="54" t="s">
        <v>57</v>
      </c>
      <c r="L6" s="54"/>
      <c r="M6" s="55" t="s">
        <v>60</v>
      </c>
      <c r="N6" s="56"/>
      <c r="O6" s="56"/>
      <c r="P6" s="57"/>
      <c r="Q6" s="54" t="s">
        <v>4</v>
      </c>
    </row>
    <row r="7" spans="1:17" ht="24" customHeight="1">
      <c r="A7" s="61"/>
      <c r="B7" s="54"/>
      <c r="C7" s="54"/>
      <c r="D7" s="54" t="s">
        <v>94</v>
      </c>
      <c r="E7" s="61" t="s">
        <v>5</v>
      </c>
      <c r="F7" s="61"/>
      <c r="G7" s="54"/>
      <c r="H7" s="54"/>
      <c r="I7" s="54"/>
      <c r="J7" s="54"/>
      <c r="K7" s="54"/>
      <c r="L7" s="54"/>
      <c r="M7" s="58"/>
      <c r="N7" s="59"/>
      <c r="O7" s="59"/>
      <c r="P7" s="60"/>
      <c r="Q7" s="54"/>
    </row>
    <row r="8" spans="1:17" ht="25.5" customHeight="1">
      <c r="A8" s="61"/>
      <c r="B8" s="54"/>
      <c r="C8" s="54"/>
      <c r="D8" s="54"/>
      <c r="E8" s="54" t="s">
        <v>0</v>
      </c>
      <c r="F8" s="54" t="s">
        <v>91</v>
      </c>
      <c r="G8" s="54" t="s">
        <v>0</v>
      </c>
      <c r="H8" s="61" t="s">
        <v>92</v>
      </c>
      <c r="I8" s="61"/>
      <c r="J8" s="61"/>
      <c r="K8" s="54"/>
      <c r="L8" s="54"/>
      <c r="M8" s="64" t="s">
        <v>0</v>
      </c>
      <c r="N8" s="67" t="s">
        <v>92</v>
      </c>
      <c r="O8" s="68"/>
      <c r="P8" s="69"/>
      <c r="Q8" s="54"/>
    </row>
    <row r="9" spans="1:17" ht="17.25" customHeight="1">
      <c r="A9" s="61"/>
      <c r="B9" s="54"/>
      <c r="C9" s="54"/>
      <c r="D9" s="54"/>
      <c r="E9" s="54"/>
      <c r="F9" s="54"/>
      <c r="G9" s="54"/>
      <c r="H9" s="54" t="s">
        <v>95</v>
      </c>
      <c r="I9" s="54" t="s">
        <v>67</v>
      </c>
      <c r="J9" s="54" t="s">
        <v>71</v>
      </c>
      <c r="K9" s="54" t="s">
        <v>1</v>
      </c>
      <c r="L9" s="54" t="s">
        <v>63</v>
      </c>
      <c r="M9" s="65"/>
      <c r="N9" s="64" t="s">
        <v>95</v>
      </c>
      <c r="O9" s="64" t="s">
        <v>68</v>
      </c>
      <c r="P9" s="64" t="s">
        <v>70</v>
      </c>
      <c r="Q9" s="54"/>
    </row>
    <row r="10" spans="1:17" ht="84.75" customHeight="1">
      <c r="A10" s="61"/>
      <c r="B10" s="54"/>
      <c r="C10" s="54"/>
      <c r="D10" s="54"/>
      <c r="E10" s="54"/>
      <c r="F10" s="54"/>
      <c r="G10" s="54"/>
      <c r="H10" s="54"/>
      <c r="I10" s="54"/>
      <c r="J10" s="54"/>
      <c r="K10" s="54"/>
      <c r="L10" s="54"/>
      <c r="M10" s="66"/>
      <c r="N10" s="66"/>
      <c r="O10" s="66"/>
      <c r="P10" s="66"/>
      <c r="Q10" s="54"/>
    </row>
    <row r="11" spans="1:17" ht="36" customHeight="1">
      <c r="A11" s="2"/>
      <c r="B11" s="2" t="s">
        <v>19</v>
      </c>
      <c r="C11" s="2"/>
      <c r="D11" s="2"/>
      <c r="E11" s="30">
        <f aca="true" t="shared" si="0" ref="E11:P11">E12+E14+E17+E19+E24+E46</f>
        <v>532994</v>
      </c>
      <c r="F11" s="30">
        <f t="shared" si="0"/>
        <v>12000</v>
      </c>
      <c r="G11" s="30">
        <f t="shared" si="0"/>
        <v>438449.4</v>
      </c>
      <c r="H11" s="30">
        <f t="shared" si="0"/>
        <v>47757</v>
      </c>
      <c r="I11" s="30">
        <f t="shared" si="0"/>
        <v>377142.4</v>
      </c>
      <c r="J11" s="30">
        <f t="shared" si="0"/>
        <v>13550</v>
      </c>
      <c r="K11" s="30">
        <f t="shared" si="0"/>
        <v>150402</v>
      </c>
      <c r="L11" s="30">
        <f t="shared" si="0"/>
        <v>150402</v>
      </c>
      <c r="M11" s="30">
        <f t="shared" si="0"/>
        <v>94106</v>
      </c>
      <c r="N11" s="30">
        <f t="shared" si="0"/>
        <v>18492</v>
      </c>
      <c r="O11" s="30">
        <f t="shared" si="0"/>
        <v>71064</v>
      </c>
      <c r="P11" s="30">
        <f t="shared" si="0"/>
        <v>4550</v>
      </c>
      <c r="Q11" s="20"/>
    </row>
    <row r="12" spans="1:17" ht="33" customHeight="1">
      <c r="A12" s="2" t="s">
        <v>11</v>
      </c>
      <c r="B12" s="18" t="s">
        <v>89</v>
      </c>
      <c r="C12" s="13"/>
      <c r="D12" s="13"/>
      <c r="E12" s="31">
        <f aca="true" t="shared" si="1" ref="E12:P12">SUM(E13:E13)</f>
        <v>10000</v>
      </c>
      <c r="F12" s="31">
        <f t="shared" si="1"/>
        <v>0</v>
      </c>
      <c r="G12" s="31">
        <f t="shared" si="1"/>
        <v>10000</v>
      </c>
      <c r="H12" s="31">
        <f t="shared" si="1"/>
        <v>0</v>
      </c>
      <c r="I12" s="31">
        <f t="shared" si="1"/>
        <v>10000</v>
      </c>
      <c r="J12" s="31">
        <f t="shared" si="1"/>
        <v>0</v>
      </c>
      <c r="K12" s="31">
        <f t="shared" si="1"/>
        <v>6500</v>
      </c>
      <c r="L12" s="31">
        <f t="shared" si="1"/>
        <v>6500</v>
      </c>
      <c r="M12" s="31">
        <f t="shared" si="1"/>
        <v>1570</v>
      </c>
      <c r="N12" s="31">
        <f t="shared" si="1"/>
        <v>0</v>
      </c>
      <c r="O12" s="31">
        <f t="shared" si="1"/>
        <v>1570</v>
      </c>
      <c r="P12" s="31">
        <f t="shared" si="1"/>
        <v>0</v>
      </c>
      <c r="Q12" s="20"/>
    </row>
    <row r="13" spans="1:17" ht="29.25" customHeight="1">
      <c r="A13" s="3">
        <v>1</v>
      </c>
      <c r="B13" s="19" t="s">
        <v>90</v>
      </c>
      <c r="C13" s="14"/>
      <c r="D13" s="14"/>
      <c r="E13" s="32">
        <v>10000</v>
      </c>
      <c r="F13" s="33"/>
      <c r="G13" s="33">
        <f>SUM(H13:J13)</f>
        <v>10000</v>
      </c>
      <c r="H13" s="33"/>
      <c r="I13" s="32">
        <v>10000</v>
      </c>
      <c r="J13" s="33"/>
      <c r="K13" s="33">
        <f>2000+2500+2000</f>
        <v>6500</v>
      </c>
      <c r="L13" s="33">
        <f>K13</f>
        <v>6500</v>
      </c>
      <c r="M13" s="34">
        <f>SUM(N13:P13)</f>
        <v>1570</v>
      </c>
      <c r="N13" s="34"/>
      <c r="O13" s="34">
        <f>-430+2000</f>
        <v>1570</v>
      </c>
      <c r="P13" s="34"/>
      <c r="Q13" s="20"/>
    </row>
    <row r="14" spans="1:17" ht="28.5" customHeight="1">
      <c r="A14" s="2" t="s">
        <v>12</v>
      </c>
      <c r="B14" s="18" t="s">
        <v>72</v>
      </c>
      <c r="C14" s="13"/>
      <c r="D14" s="13"/>
      <c r="E14" s="31">
        <f>E15</f>
        <v>2000</v>
      </c>
      <c r="F14" s="31">
        <f aca="true" t="shared" si="2" ref="F14:P14">F15</f>
        <v>0</v>
      </c>
      <c r="G14" s="31">
        <f t="shared" si="2"/>
        <v>2000</v>
      </c>
      <c r="H14" s="31">
        <f t="shared" si="2"/>
        <v>0</v>
      </c>
      <c r="I14" s="31">
        <f t="shared" si="2"/>
        <v>2000</v>
      </c>
      <c r="J14" s="31">
        <f t="shared" si="2"/>
        <v>0</v>
      </c>
      <c r="K14" s="31">
        <f t="shared" si="2"/>
        <v>1000</v>
      </c>
      <c r="L14" s="31">
        <f t="shared" si="2"/>
        <v>1000</v>
      </c>
      <c r="M14" s="31">
        <f t="shared" si="2"/>
        <v>2000</v>
      </c>
      <c r="N14" s="31">
        <f t="shared" si="2"/>
        <v>1500</v>
      </c>
      <c r="O14" s="31">
        <f t="shared" si="2"/>
        <v>500</v>
      </c>
      <c r="P14" s="31">
        <f t="shared" si="2"/>
        <v>0</v>
      </c>
      <c r="Q14" s="20"/>
    </row>
    <row r="15" spans="1:17" ht="30" customHeight="1">
      <c r="A15" s="3">
        <v>1</v>
      </c>
      <c r="B15" s="19" t="s">
        <v>64</v>
      </c>
      <c r="C15" s="14"/>
      <c r="D15" s="14"/>
      <c r="E15" s="32">
        <f>G15</f>
        <v>2000</v>
      </c>
      <c r="F15" s="33"/>
      <c r="G15" s="33">
        <f>SUM(H15:J15)</f>
        <v>2000</v>
      </c>
      <c r="H15" s="33"/>
      <c r="I15" s="32">
        <v>2000</v>
      </c>
      <c r="J15" s="33"/>
      <c r="K15" s="33">
        <f>L15</f>
        <v>1000</v>
      </c>
      <c r="L15" s="33">
        <v>1000</v>
      </c>
      <c r="M15" s="34">
        <f>SUM(N15:P15)</f>
        <v>2000</v>
      </c>
      <c r="N15" s="34">
        <f>N16</f>
        <v>1500</v>
      </c>
      <c r="O15" s="34">
        <v>500</v>
      </c>
      <c r="P15" s="34"/>
      <c r="Q15" s="20"/>
    </row>
    <row r="16" spans="1:17" s="39" customFormat="1" ht="44.25" customHeight="1">
      <c r="A16" s="5"/>
      <c r="B16" s="22" t="s">
        <v>93</v>
      </c>
      <c r="C16" s="49"/>
      <c r="D16" s="49"/>
      <c r="E16" s="35">
        <v>1500</v>
      </c>
      <c r="F16" s="36"/>
      <c r="G16" s="36">
        <f>H16</f>
        <v>1500</v>
      </c>
      <c r="H16" s="36">
        <v>1500</v>
      </c>
      <c r="I16" s="35"/>
      <c r="J16" s="36"/>
      <c r="K16" s="36"/>
      <c r="L16" s="36"/>
      <c r="M16" s="50">
        <f>SUM(N16:P16)</f>
        <v>1500</v>
      </c>
      <c r="N16" s="50">
        <v>1500</v>
      </c>
      <c r="O16" s="50"/>
      <c r="P16" s="50"/>
      <c r="Q16" s="45"/>
    </row>
    <row r="17" spans="1:17" ht="27.75" customHeight="1">
      <c r="A17" s="2" t="s">
        <v>13</v>
      </c>
      <c r="B17" s="18" t="s">
        <v>49</v>
      </c>
      <c r="C17" s="13"/>
      <c r="D17" s="13"/>
      <c r="E17" s="31">
        <f aca="true" t="shared" si="3" ref="E17:P17">SUM(E18:E18)</f>
        <v>5000</v>
      </c>
      <c r="F17" s="31">
        <f t="shared" si="3"/>
        <v>0</v>
      </c>
      <c r="G17" s="31">
        <f t="shared" si="3"/>
        <v>5000</v>
      </c>
      <c r="H17" s="31">
        <f t="shared" si="3"/>
        <v>0</v>
      </c>
      <c r="I17" s="31">
        <f t="shared" si="3"/>
        <v>5000</v>
      </c>
      <c r="J17" s="31">
        <f t="shared" si="3"/>
        <v>0</v>
      </c>
      <c r="K17" s="31">
        <f t="shared" si="3"/>
        <v>581</v>
      </c>
      <c r="L17" s="31">
        <f t="shared" si="3"/>
        <v>581</v>
      </c>
      <c r="M17" s="31">
        <f t="shared" si="3"/>
        <v>2000</v>
      </c>
      <c r="N17" s="31">
        <f t="shared" si="3"/>
        <v>0</v>
      </c>
      <c r="O17" s="31">
        <f t="shared" si="3"/>
        <v>2000</v>
      </c>
      <c r="P17" s="31">
        <f t="shared" si="3"/>
        <v>0</v>
      </c>
      <c r="Q17" s="20"/>
    </row>
    <row r="18" spans="1:17" ht="37.5" customHeight="1">
      <c r="A18" s="3">
        <v>1</v>
      </c>
      <c r="B18" s="19" t="s">
        <v>20</v>
      </c>
      <c r="C18" s="14"/>
      <c r="D18" s="14"/>
      <c r="E18" s="32">
        <f>G18</f>
        <v>5000</v>
      </c>
      <c r="F18" s="33"/>
      <c r="G18" s="33">
        <f>SUM(H18:J18)</f>
        <v>5000</v>
      </c>
      <c r="H18" s="33"/>
      <c r="I18" s="32">
        <v>5000</v>
      </c>
      <c r="J18" s="33"/>
      <c r="K18" s="33">
        <f>L18</f>
        <v>581</v>
      </c>
      <c r="L18" s="33">
        <f>292+289</f>
        <v>581</v>
      </c>
      <c r="M18" s="34">
        <f>SUM(N18:P18)</f>
        <v>2000</v>
      </c>
      <c r="N18" s="34"/>
      <c r="O18" s="34">
        <v>2000</v>
      </c>
      <c r="P18" s="34"/>
      <c r="Q18" s="20"/>
    </row>
    <row r="19" spans="1:17" ht="54" customHeight="1">
      <c r="A19" s="2" t="s">
        <v>15</v>
      </c>
      <c r="B19" s="18" t="s">
        <v>21</v>
      </c>
      <c r="C19" s="13"/>
      <c r="D19" s="13"/>
      <c r="E19" s="31">
        <f>SUM(E20)</f>
        <v>22775</v>
      </c>
      <c r="F19" s="31">
        <f aca="true" t="shared" si="4" ref="F19:O19">SUM(F20)</f>
        <v>0</v>
      </c>
      <c r="G19" s="31">
        <f t="shared" si="4"/>
        <v>16400</v>
      </c>
      <c r="H19" s="31">
        <f t="shared" si="4"/>
        <v>0</v>
      </c>
      <c r="I19" s="31">
        <f t="shared" si="4"/>
        <v>16400</v>
      </c>
      <c r="J19" s="31">
        <f t="shared" si="4"/>
        <v>0</v>
      </c>
      <c r="K19" s="31">
        <f t="shared" si="4"/>
        <v>9000</v>
      </c>
      <c r="L19" s="31">
        <f>SUM(L20)</f>
        <v>9000</v>
      </c>
      <c r="M19" s="31">
        <f t="shared" si="4"/>
        <v>7400</v>
      </c>
      <c r="N19" s="31">
        <f t="shared" si="4"/>
        <v>0</v>
      </c>
      <c r="O19" s="31">
        <f t="shared" si="4"/>
        <v>7400</v>
      </c>
      <c r="P19" s="31">
        <f>SUM(P20)</f>
        <v>0</v>
      </c>
      <c r="Q19" s="20"/>
    </row>
    <row r="20" spans="1:17" ht="30.75" customHeight="1">
      <c r="A20" s="3">
        <v>1</v>
      </c>
      <c r="B20" s="19" t="s">
        <v>58</v>
      </c>
      <c r="C20" s="14" t="s">
        <v>66</v>
      </c>
      <c r="D20" s="14"/>
      <c r="E20" s="32">
        <f aca="true" t="shared" si="5" ref="E20:M20">SUM(E21:E23)</f>
        <v>22775</v>
      </c>
      <c r="F20" s="32">
        <f t="shared" si="5"/>
        <v>0</v>
      </c>
      <c r="G20" s="32">
        <f t="shared" si="5"/>
        <v>16400</v>
      </c>
      <c r="H20" s="32">
        <f t="shared" si="5"/>
        <v>0</v>
      </c>
      <c r="I20" s="32">
        <f t="shared" si="5"/>
        <v>16400</v>
      </c>
      <c r="J20" s="32">
        <f t="shared" si="5"/>
        <v>0</v>
      </c>
      <c r="K20" s="32">
        <f t="shared" si="5"/>
        <v>9000</v>
      </c>
      <c r="L20" s="32">
        <f t="shared" si="5"/>
        <v>9000</v>
      </c>
      <c r="M20" s="32">
        <f t="shared" si="5"/>
        <v>7400</v>
      </c>
      <c r="N20" s="32"/>
      <c r="O20" s="32">
        <f>SUM(O21:O23)</f>
        <v>7400</v>
      </c>
      <c r="P20" s="32"/>
      <c r="Q20" s="20"/>
    </row>
    <row r="21" spans="1:17" s="39" customFormat="1" ht="45" customHeight="1">
      <c r="A21" s="5" t="s">
        <v>8</v>
      </c>
      <c r="B21" s="22" t="s">
        <v>78</v>
      </c>
      <c r="C21" s="49"/>
      <c r="D21" s="49"/>
      <c r="E21" s="35">
        <f>G21</f>
        <v>9400</v>
      </c>
      <c r="F21" s="36"/>
      <c r="G21" s="35">
        <f>SUM(H21:J21)</f>
        <v>9400</v>
      </c>
      <c r="H21" s="36"/>
      <c r="I21" s="35">
        <v>9400</v>
      </c>
      <c r="J21" s="36"/>
      <c r="K21" s="36">
        <f>L21</f>
        <v>9000</v>
      </c>
      <c r="L21" s="36">
        <v>9000</v>
      </c>
      <c r="M21" s="50">
        <f>SUM(N21:P21)</f>
        <v>400</v>
      </c>
      <c r="N21" s="50"/>
      <c r="O21" s="50">
        <f>G21-K21</f>
        <v>400</v>
      </c>
      <c r="P21" s="50"/>
      <c r="Q21" s="45"/>
    </row>
    <row r="22" spans="1:17" s="39" customFormat="1" ht="45" customHeight="1">
      <c r="A22" s="5" t="s">
        <v>8</v>
      </c>
      <c r="B22" s="22" t="s">
        <v>97</v>
      </c>
      <c r="C22" s="49"/>
      <c r="D22" s="49"/>
      <c r="E22" s="35">
        <v>9375</v>
      </c>
      <c r="F22" s="36"/>
      <c r="G22" s="35">
        <v>3000</v>
      </c>
      <c r="H22" s="36"/>
      <c r="I22" s="35">
        <v>3000</v>
      </c>
      <c r="J22" s="36"/>
      <c r="K22" s="36"/>
      <c r="L22" s="36"/>
      <c r="M22" s="50">
        <f>SUM(N22:P22)</f>
        <v>3000</v>
      </c>
      <c r="N22" s="50"/>
      <c r="O22" s="50">
        <v>3000</v>
      </c>
      <c r="P22" s="50"/>
      <c r="Q22" s="45"/>
    </row>
    <row r="23" spans="1:17" s="39" customFormat="1" ht="43.5" customHeight="1">
      <c r="A23" s="5" t="s">
        <v>8</v>
      </c>
      <c r="B23" s="51" t="s">
        <v>79</v>
      </c>
      <c r="C23" s="49"/>
      <c r="D23" s="49"/>
      <c r="E23" s="35">
        <f>G23</f>
        <v>4000</v>
      </c>
      <c r="F23" s="36"/>
      <c r="G23" s="35">
        <f>SUM(H23:J23)</f>
        <v>4000</v>
      </c>
      <c r="H23" s="36"/>
      <c r="I23" s="35">
        <v>4000</v>
      </c>
      <c r="J23" s="36"/>
      <c r="K23" s="36"/>
      <c r="L23" s="36"/>
      <c r="M23" s="50">
        <f>SUM(N23:P23)</f>
        <v>4000</v>
      </c>
      <c r="N23" s="50"/>
      <c r="O23" s="50">
        <v>4000</v>
      </c>
      <c r="P23" s="50"/>
      <c r="Q23" s="45"/>
    </row>
    <row r="24" spans="1:17" s="39" customFormat="1" ht="43.5" customHeight="1">
      <c r="A24" s="15" t="s">
        <v>14</v>
      </c>
      <c r="B24" s="18" t="s">
        <v>88</v>
      </c>
      <c r="C24" s="14"/>
      <c r="D24" s="14"/>
      <c r="E24" s="31">
        <f aca="true" t="shared" si="6" ref="E24:P24">SUM(E25:E38)</f>
        <v>247928</v>
      </c>
      <c r="F24" s="31">
        <f t="shared" si="6"/>
        <v>12000</v>
      </c>
      <c r="G24" s="31">
        <f t="shared" si="6"/>
        <v>160838.4</v>
      </c>
      <c r="H24" s="31">
        <f t="shared" si="6"/>
        <v>44113</v>
      </c>
      <c r="I24" s="31">
        <f t="shared" si="6"/>
        <v>104725.4</v>
      </c>
      <c r="J24" s="31">
        <f t="shared" si="6"/>
        <v>12000</v>
      </c>
      <c r="K24" s="31">
        <f t="shared" si="6"/>
        <v>87661</v>
      </c>
      <c r="L24" s="31">
        <f t="shared" si="6"/>
        <v>87661</v>
      </c>
      <c r="M24" s="31">
        <f>SUM(M25:M38)</f>
        <v>43306</v>
      </c>
      <c r="N24" s="31">
        <f t="shared" si="6"/>
        <v>13348</v>
      </c>
      <c r="O24" s="31">
        <f t="shared" si="6"/>
        <v>26958</v>
      </c>
      <c r="P24" s="31">
        <f t="shared" si="6"/>
        <v>3000</v>
      </c>
      <c r="Q24" s="20"/>
    </row>
    <row r="25" spans="1:17" s="80" customFormat="1" ht="93.75" customHeight="1">
      <c r="A25" s="72">
        <v>1</v>
      </c>
      <c r="B25" s="73" t="s">
        <v>87</v>
      </c>
      <c r="C25" s="74" t="s">
        <v>59</v>
      </c>
      <c r="D25" s="74"/>
      <c r="E25" s="75">
        <v>25500</v>
      </c>
      <c r="F25" s="76"/>
      <c r="G25" s="77">
        <f>SUM(H25:J25)</f>
        <v>25500</v>
      </c>
      <c r="H25" s="77">
        <v>13184</v>
      </c>
      <c r="I25" s="75">
        <v>12316</v>
      </c>
      <c r="J25" s="76"/>
      <c r="K25" s="77">
        <f aca="true" t="shared" si="7" ref="K25:K30">L25</f>
        <v>9185</v>
      </c>
      <c r="L25" s="77">
        <f>1000+5000+3185</f>
        <v>9185</v>
      </c>
      <c r="M25" s="78">
        <f>SUM(N25:P25)</f>
        <v>9500</v>
      </c>
      <c r="N25" s="78">
        <f>2500+3500</f>
        <v>6000</v>
      </c>
      <c r="O25" s="78">
        <f>-500+7000-3000</f>
        <v>3500</v>
      </c>
      <c r="P25" s="78"/>
      <c r="Q25" s="79"/>
    </row>
    <row r="26" spans="1:17" ht="75" customHeight="1">
      <c r="A26" s="3">
        <v>2</v>
      </c>
      <c r="B26" s="19" t="s">
        <v>81</v>
      </c>
      <c r="C26" s="14"/>
      <c r="D26" s="14"/>
      <c r="E26" s="32">
        <f>G26</f>
        <v>6529</v>
      </c>
      <c r="F26" s="30"/>
      <c r="G26" s="33">
        <f aca="true" t="shared" si="8" ref="G26:G31">SUM(H26:J26)</f>
        <v>6529</v>
      </c>
      <c r="H26" s="33"/>
      <c r="I26" s="32">
        <v>6529</v>
      </c>
      <c r="J26" s="30"/>
      <c r="K26" s="33">
        <f t="shared" si="7"/>
        <v>5966</v>
      </c>
      <c r="L26" s="33">
        <f>G26-M26</f>
        <v>5966</v>
      </c>
      <c r="M26" s="34">
        <f aca="true" t="shared" si="9" ref="M26:M31">SUM(N26:P26)</f>
        <v>563</v>
      </c>
      <c r="N26" s="34"/>
      <c r="O26" s="34">
        <v>563</v>
      </c>
      <c r="P26" s="34"/>
      <c r="Q26" s="20"/>
    </row>
    <row r="27" spans="1:17" ht="89.25" customHeight="1">
      <c r="A27" s="3">
        <v>3</v>
      </c>
      <c r="B27" s="19" t="s">
        <v>82</v>
      </c>
      <c r="C27" s="14"/>
      <c r="D27" s="14"/>
      <c r="E27" s="32">
        <v>5160</v>
      </c>
      <c r="F27" s="30"/>
      <c r="G27" s="33">
        <f t="shared" si="8"/>
        <v>4500</v>
      </c>
      <c r="H27" s="33"/>
      <c r="I27" s="32">
        <v>4500</v>
      </c>
      <c r="J27" s="30"/>
      <c r="K27" s="33">
        <f t="shared" si="7"/>
        <v>4000</v>
      </c>
      <c r="L27" s="33">
        <v>4000</v>
      </c>
      <c r="M27" s="34">
        <f t="shared" si="9"/>
        <v>500</v>
      </c>
      <c r="N27" s="34"/>
      <c r="O27" s="34">
        <v>500</v>
      </c>
      <c r="P27" s="34"/>
      <c r="Q27" s="20"/>
    </row>
    <row r="28" spans="1:17" ht="67.5" customHeight="1">
      <c r="A28" s="3">
        <v>4</v>
      </c>
      <c r="B28" s="19" t="s">
        <v>40</v>
      </c>
      <c r="C28" s="14"/>
      <c r="D28" s="14"/>
      <c r="E28" s="32">
        <v>14960</v>
      </c>
      <c r="F28" s="30"/>
      <c r="G28" s="33">
        <f t="shared" si="8"/>
        <v>10472</v>
      </c>
      <c r="H28" s="33"/>
      <c r="I28" s="32">
        <v>10472</v>
      </c>
      <c r="J28" s="30"/>
      <c r="K28" s="33">
        <f t="shared" si="7"/>
        <v>4151</v>
      </c>
      <c r="L28" s="33">
        <f>3856+295</f>
        <v>4151</v>
      </c>
      <c r="M28" s="34">
        <f t="shared" si="9"/>
        <v>1705</v>
      </c>
      <c r="N28" s="34"/>
      <c r="O28" s="34">
        <v>1705</v>
      </c>
      <c r="P28" s="34"/>
      <c r="Q28" s="20"/>
    </row>
    <row r="29" spans="1:17" ht="63" customHeight="1">
      <c r="A29" s="3">
        <v>5</v>
      </c>
      <c r="B29" s="19" t="s">
        <v>83</v>
      </c>
      <c r="C29" s="14"/>
      <c r="D29" s="14"/>
      <c r="E29" s="32">
        <v>10000</v>
      </c>
      <c r="F29" s="30"/>
      <c r="G29" s="33">
        <f t="shared" si="8"/>
        <v>10000</v>
      </c>
      <c r="H29" s="33"/>
      <c r="I29" s="32">
        <v>10000</v>
      </c>
      <c r="J29" s="30"/>
      <c r="K29" s="33">
        <f t="shared" si="7"/>
        <v>3940</v>
      </c>
      <c r="L29" s="33">
        <f>3000+1000-60</f>
        <v>3940</v>
      </c>
      <c r="M29" s="34">
        <f t="shared" si="9"/>
        <v>3000</v>
      </c>
      <c r="N29" s="34"/>
      <c r="O29" s="34">
        <v>3000</v>
      </c>
      <c r="P29" s="34"/>
      <c r="Q29" s="20"/>
    </row>
    <row r="30" spans="1:17" ht="41.25" customHeight="1">
      <c r="A30" s="3">
        <v>6</v>
      </c>
      <c r="B30" s="20" t="s">
        <v>84</v>
      </c>
      <c r="C30" s="14"/>
      <c r="D30" s="14"/>
      <c r="E30" s="32">
        <v>6700</v>
      </c>
      <c r="F30" s="30"/>
      <c r="G30" s="33">
        <f t="shared" si="8"/>
        <v>4000</v>
      </c>
      <c r="H30" s="33"/>
      <c r="I30" s="32">
        <v>4000</v>
      </c>
      <c r="J30" s="30"/>
      <c r="K30" s="33">
        <f t="shared" si="7"/>
        <v>3000</v>
      </c>
      <c r="L30" s="33">
        <v>3000</v>
      </c>
      <c r="M30" s="34">
        <f t="shared" si="9"/>
        <v>1000</v>
      </c>
      <c r="N30" s="34"/>
      <c r="O30" s="34">
        <v>1000</v>
      </c>
      <c r="P30" s="34"/>
      <c r="Q30" s="20"/>
    </row>
    <row r="31" spans="1:17" ht="68.25" customHeight="1">
      <c r="A31" s="3">
        <v>7</v>
      </c>
      <c r="B31" s="20" t="s">
        <v>85</v>
      </c>
      <c r="C31" s="14"/>
      <c r="D31" s="14"/>
      <c r="E31" s="32">
        <f>37580+34580</f>
        <v>72160</v>
      </c>
      <c r="F31" s="30"/>
      <c r="G31" s="33">
        <f t="shared" si="8"/>
        <v>39451</v>
      </c>
      <c r="H31" s="33">
        <f>10461+11136</f>
        <v>21597</v>
      </c>
      <c r="I31" s="32">
        <f>10383+7471</f>
        <v>17854</v>
      </c>
      <c r="J31" s="30"/>
      <c r="K31" s="33">
        <f>G31-O31</f>
        <v>38077</v>
      </c>
      <c r="L31" s="33">
        <f>K31</f>
        <v>38077</v>
      </c>
      <c r="M31" s="34">
        <f t="shared" si="9"/>
        <v>1374</v>
      </c>
      <c r="N31" s="34"/>
      <c r="O31" s="34">
        <v>1374</v>
      </c>
      <c r="P31" s="34"/>
      <c r="Q31" s="20"/>
    </row>
    <row r="32" spans="1:17" ht="42.75" customHeight="1">
      <c r="A32" s="3">
        <v>8</v>
      </c>
      <c r="B32" s="20" t="s">
        <v>10</v>
      </c>
      <c r="C32" s="14" t="s">
        <v>59</v>
      </c>
      <c r="D32" s="14"/>
      <c r="E32" s="33">
        <v>14900</v>
      </c>
      <c r="F32" s="33"/>
      <c r="G32" s="33">
        <f>SUM(H32:J32)</f>
        <v>8600</v>
      </c>
      <c r="H32" s="33"/>
      <c r="I32" s="33">
        <v>8600</v>
      </c>
      <c r="J32" s="33"/>
      <c r="K32" s="33">
        <f>L32</f>
        <v>400</v>
      </c>
      <c r="L32" s="33">
        <f>400</f>
        <v>400</v>
      </c>
      <c r="M32" s="34">
        <f>SUM(N32:P32)</f>
        <v>5000</v>
      </c>
      <c r="N32" s="34"/>
      <c r="O32" s="34">
        <v>5000</v>
      </c>
      <c r="P32" s="34"/>
      <c r="Q32" s="20" t="s">
        <v>80</v>
      </c>
    </row>
    <row r="33" spans="1:17" ht="50.25" customHeight="1">
      <c r="A33" s="3">
        <v>9</v>
      </c>
      <c r="B33" s="19" t="s">
        <v>40</v>
      </c>
      <c r="C33" s="14" t="s">
        <v>59</v>
      </c>
      <c r="D33" s="14"/>
      <c r="E33" s="32">
        <v>14960</v>
      </c>
      <c r="F33" s="30"/>
      <c r="G33" s="33">
        <f>I33</f>
        <v>10472</v>
      </c>
      <c r="H33" s="33"/>
      <c r="I33" s="32">
        <v>10472</v>
      </c>
      <c r="J33" s="30"/>
      <c r="K33" s="33">
        <f>L33</f>
        <v>2000</v>
      </c>
      <c r="L33" s="33">
        <v>2000</v>
      </c>
      <c r="M33" s="34">
        <f>SUM(N33:P33)</f>
        <v>3000</v>
      </c>
      <c r="N33" s="34"/>
      <c r="O33" s="34">
        <v>3000</v>
      </c>
      <c r="P33" s="34"/>
      <c r="Q33" s="20"/>
    </row>
    <row r="34" spans="1:17" ht="45.75" customHeight="1">
      <c r="A34" s="3">
        <v>10</v>
      </c>
      <c r="B34" s="19" t="s">
        <v>41</v>
      </c>
      <c r="C34" s="14" t="s">
        <v>59</v>
      </c>
      <c r="D34" s="14"/>
      <c r="E34" s="32">
        <v>21528</v>
      </c>
      <c r="F34" s="30"/>
      <c r="G34" s="33">
        <f>I34</f>
        <v>6800</v>
      </c>
      <c r="H34" s="33"/>
      <c r="I34" s="32">
        <v>6800</v>
      </c>
      <c r="J34" s="30"/>
      <c r="K34" s="33">
        <f>L34</f>
        <v>3935</v>
      </c>
      <c r="L34" s="33">
        <v>3935</v>
      </c>
      <c r="M34" s="34">
        <f>SUM(N34:P34)</f>
        <v>2865</v>
      </c>
      <c r="N34" s="34"/>
      <c r="O34" s="34">
        <f>G34-K34</f>
        <v>2865</v>
      </c>
      <c r="P34" s="34"/>
      <c r="Q34" s="20"/>
    </row>
    <row r="35" spans="1:17" ht="36.75" customHeight="1">
      <c r="A35" s="3">
        <v>11</v>
      </c>
      <c r="B35" s="19" t="s">
        <v>24</v>
      </c>
      <c r="C35" s="26" t="s">
        <v>6</v>
      </c>
      <c r="D35" s="16" t="s">
        <v>47</v>
      </c>
      <c r="E35" s="32">
        <v>30404</v>
      </c>
      <c r="F35" s="32"/>
      <c r="G35" s="32">
        <f>E35*0.6</f>
        <v>18242.399999999998</v>
      </c>
      <c r="H35" s="32">
        <v>7511</v>
      </c>
      <c r="I35" s="32">
        <f>G35-H35</f>
        <v>10731.399999999998</v>
      </c>
      <c r="J35" s="32"/>
      <c r="K35" s="32">
        <f>L35</f>
        <v>4007</v>
      </c>
      <c r="L35" s="32">
        <v>4007</v>
      </c>
      <c r="M35" s="32">
        <f>N35+O35</f>
        <v>7527</v>
      </c>
      <c r="N35" s="32">
        <f>H35-L35+1030+250+743</f>
        <v>5527</v>
      </c>
      <c r="O35" s="32">
        <v>2000</v>
      </c>
      <c r="P35" s="37"/>
      <c r="Q35" s="21"/>
    </row>
    <row r="36" spans="1:17" ht="51" customHeight="1">
      <c r="A36" s="3">
        <v>12</v>
      </c>
      <c r="B36" s="20" t="s">
        <v>61</v>
      </c>
      <c r="C36" s="14"/>
      <c r="D36" s="14"/>
      <c r="E36" s="32">
        <v>2050</v>
      </c>
      <c r="F36" s="30"/>
      <c r="G36" s="35">
        <f>H36+I36+J36</f>
        <v>550</v>
      </c>
      <c r="H36" s="33"/>
      <c r="I36" s="32">
        <v>550</v>
      </c>
      <c r="J36" s="30"/>
      <c r="K36" s="33"/>
      <c r="L36" s="33"/>
      <c r="M36" s="32">
        <f>N36+O36</f>
        <v>550</v>
      </c>
      <c r="N36" s="34"/>
      <c r="O36" s="34">
        <f>I36</f>
        <v>550</v>
      </c>
      <c r="P36" s="34"/>
      <c r="Q36" s="20" t="s">
        <v>75</v>
      </c>
    </row>
    <row r="37" spans="1:17" ht="60" customHeight="1">
      <c r="A37" s="3">
        <v>13</v>
      </c>
      <c r="B37" s="20" t="s">
        <v>62</v>
      </c>
      <c r="C37" s="14"/>
      <c r="D37" s="14"/>
      <c r="E37" s="32">
        <v>5600</v>
      </c>
      <c r="F37" s="30"/>
      <c r="G37" s="35">
        <f>H37+I37+J37</f>
        <v>1265</v>
      </c>
      <c r="H37" s="33"/>
      <c r="I37" s="32">
        <v>1265</v>
      </c>
      <c r="J37" s="30"/>
      <c r="K37" s="33"/>
      <c r="L37" s="33"/>
      <c r="M37" s="32">
        <f>N37+O37</f>
        <v>1265</v>
      </c>
      <c r="N37" s="34"/>
      <c r="O37" s="34">
        <f>I37</f>
        <v>1265</v>
      </c>
      <c r="P37" s="34"/>
      <c r="Q37" s="20" t="s">
        <v>96</v>
      </c>
    </row>
    <row r="38" spans="1:17" ht="69.75" customHeight="1">
      <c r="A38" s="3">
        <v>14</v>
      </c>
      <c r="B38" s="19" t="s">
        <v>23</v>
      </c>
      <c r="C38" s="26" t="s">
        <v>6</v>
      </c>
      <c r="D38" s="26"/>
      <c r="E38" s="32">
        <f aca="true" t="shared" si="10" ref="E38:P38">SUM(E39:E45)</f>
        <v>17477</v>
      </c>
      <c r="F38" s="32">
        <f t="shared" si="10"/>
        <v>12000</v>
      </c>
      <c r="G38" s="32">
        <f t="shared" si="10"/>
        <v>14457</v>
      </c>
      <c r="H38" s="32">
        <f t="shared" si="10"/>
        <v>1821</v>
      </c>
      <c r="I38" s="32">
        <f t="shared" si="10"/>
        <v>636</v>
      </c>
      <c r="J38" s="32">
        <f t="shared" si="10"/>
        <v>12000</v>
      </c>
      <c r="K38" s="32">
        <f t="shared" si="10"/>
        <v>9000</v>
      </c>
      <c r="L38" s="32">
        <f t="shared" si="10"/>
        <v>9000</v>
      </c>
      <c r="M38" s="32">
        <f aca="true" t="shared" si="11" ref="M38:M45">N38+O38+P38</f>
        <v>5457</v>
      </c>
      <c r="N38" s="32">
        <f t="shared" si="10"/>
        <v>1821</v>
      </c>
      <c r="O38" s="32">
        <f t="shared" si="10"/>
        <v>636</v>
      </c>
      <c r="P38" s="32">
        <f t="shared" si="10"/>
        <v>3000</v>
      </c>
      <c r="Q38" s="21"/>
    </row>
    <row r="39" spans="1:17" ht="63" customHeight="1">
      <c r="A39" s="4" t="s">
        <v>8</v>
      </c>
      <c r="B39" s="22" t="s">
        <v>25</v>
      </c>
      <c r="C39" s="5"/>
      <c r="D39" s="16" t="s">
        <v>26</v>
      </c>
      <c r="E39" s="35">
        <v>2431</v>
      </c>
      <c r="F39" s="35">
        <v>1670</v>
      </c>
      <c r="G39" s="35">
        <f aca="true" t="shared" si="12" ref="G39:G45">H39+I39+J39</f>
        <v>2011</v>
      </c>
      <c r="H39" s="36">
        <v>253</v>
      </c>
      <c r="I39" s="36">
        <v>88</v>
      </c>
      <c r="J39" s="35">
        <f aca="true" t="shared" si="13" ref="J39:J45">F39</f>
        <v>1670</v>
      </c>
      <c r="K39" s="35">
        <f>L39</f>
        <v>1253</v>
      </c>
      <c r="L39" s="35">
        <v>1253</v>
      </c>
      <c r="M39" s="35">
        <f t="shared" si="11"/>
        <v>758</v>
      </c>
      <c r="N39" s="35">
        <f aca="true" t="shared" si="14" ref="N39:O45">H39</f>
        <v>253</v>
      </c>
      <c r="O39" s="35">
        <f t="shared" si="14"/>
        <v>88</v>
      </c>
      <c r="P39" s="35">
        <f>J39-K39</f>
        <v>417</v>
      </c>
      <c r="Q39" s="38"/>
    </row>
    <row r="40" spans="1:17" ht="55.5" customHeight="1">
      <c r="A40" s="4" t="s">
        <v>8</v>
      </c>
      <c r="B40" s="22" t="s">
        <v>27</v>
      </c>
      <c r="C40" s="5"/>
      <c r="D40" s="16" t="s">
        <v>28</v>
      </c>
      <c r="E40" s="35">
        <v>2548</v>
      </c>
      <c r="F40" s="35">
        <v>1750</v>
      </c>
      <c r="G40" s="35">
        <f t="shared" si="12"/>
        <v>2108</v>
      </c>
      <c r="H40" s="36">
        <v>265</v>
      </c>
      <c r="I40" s="36">
        <v>93</v>
      </c>
      <c r="J40" s="35">
        <f t="shared" si="13"/>
        <v>1750</v>
      </c>
      <c r="K40" s="35">
        <f aca="true" t="shared" si="15" ref="K40:K45">L40</f>
        <v>1313</v>
      </c>
      <c r="L40" s="35">
        <v>1313</v>
      </c>
      <c r="M40" s="35">
        <f t="shared" si="11"/>
        <v>795</v>
      </c>
      <c r="N40" s="35">
        <f t="shared" si="14"/>
        <v>265</v>
      </c>
      <c r="O40" s="35">
        <f t="shared" si="14"/>
        <v>93</v>
      </c>
      <c r="P40" s="35">
        <f>J40-K40</f>
        <v>437</v>
      </c>
      <c r="Q40" s="38"/>
    </row>
    <row r="41" spans="1:17" s="39" customFormat="1" ht="55.5" customHeight="1">
      <c r="A41" s="4" t="s">
        <v>8</v>
      </c>
      <c r="B41" s="22" t="s">
        <v>29</v>
      </c>
      <c r="C41" s="5"/>
      <c r="D41" s="16" t="s">
        <v>30</v>
      </c>
      <c r="E41" s="35">
        <v>717</v>
      </c>
      <c r="F41" s="35">
        <v>490</v>
      </c>
      <c r="G41" s="35">
        <f t="shared" si="12"/>
        <v>591</v>
      </c>
      <c r="H41" s="36">
        <v>75</v>
      </c>
      <c r="I41" s="36">
        <v>26</v>
      </c>
      <c r="J41" s="35">
        <f t="shared" si="13"/>
        <v>490</v>
      </c>
      <c r="K41" s="35">
        <f t="shared" si="15"/>
        <v>490</v>
      </c>
      <c r="L41" s="35">
        <v>490</v>
      </c>
      <c r="M41" s="35">
        <f t="shared" si="11"/>
        <v>101</v>
      </c>
      <c r="N41" s="35">
        <f t="shared" si="14"/>
        <v>75</v>
      </c>
      <c r="O41" s="35">
        <f t="shared" si="14"/>
        <v>26</v>
      </c>
      <c r="P41" s="35"/>
      <c r="Q41" s="38"/>
    </row>
    <row r="42" spans="1:17" s="39" customFormat="1" ht="38.25" customHeight="1">
      <c r="A42" s="4" t="s">
        <v>8</v>
      </c>
      <c r="B42" s="22" t="s">
        <v>31</v>
      </c>
      <c r="C42" s="5"/>
      <c r="D42" s="16" t="s">
        <v>32</v>
      </c>
      <c r="E42" s="35">
        <v>1004</v>
      </c>
      <c r="F42" s="35">
        <v>690</v>
      </c>
      <c r="G42" s="35">
        <f t="shared" si="12"/>
        <v>832</v>
      </c>
      <c r="H42" s="36">
        <v>105</v>
      </c>
      <c r="I42" s="36">
        <v>37</v>
      </c>
      <c r="J42" s="35">
        <f t="shared" si="13"/>
        <v>690</v>
      </c>
      <c r="K42" s="35">
        <f t="shared" si="15"/>
        <v>690</v>
      </c>
      <c r="L42" s="35">
        <v>690</v>
      </c>
      <c r="M42" s="35">
        <f t="shared" si="11"/>
        <v>142</v>
      </c>
      <c r="N42" s="35">
        <f t="shared" si="14"/>
        <v>105</v>
      </c>
      <c r="O42" s="35">
        <f t="shared" si="14"/>
        <v>37</v>
      </c>
      <c r="P42" s="35"/>
      <c r="Q42" s="38"/>
    </row>
    <row r="43" spans="1:17" s="39" customFormat="1" ht="51.75" customHeight="1">
      <c r="A43" s="4" t="s">
        <v>8</v>
      </c>
      <c r="B43" s="22" t="s">
        <v>33</v>
      </c>
      <c r="C43" s="5"/>
      <c r="D43" s="16" t="s">
        <v>34</v>
      </c>
      <c r="E43" s="35">
        <v>8499</v>
      </c>
      <c r="F43" s="35">
        <v>5840</v>
      </c>
      <c r="G43" s="35">
        <f t="shared" si="12"/>
        <v>7035</v>
      </c>
      <c r="H43" s="36">
        <v>886</v>
      </c>
      <c r="I43" s="36">
        <v>309</v>
      </c>
      <c r="J43" s="35">
        <f t="shared" si="13"/>
        <v>5840</v>
      </c>
      <c r="K43" s="35">
        <f t="shared" si="15"/>
        <v>3991</v>
      </c>
      <c r="L43" s="35">
        <v>3991</v>
      </c>
      <c r="M43" s="35">
        <f t="shared" si="11"/>
        <v>3044</v>
      </c>
      <c r="N43" s="35">
        <f t="shared" si="14"/>
        <v>886</v>
      </c>
      <c r="O43" s="35">
        <f t="shared" si="14"/>
        <v>309</v>
      </c>
      <c r="P43" s="35">
        <f>J43-K43</f>
        <v>1849</v>
      </c>
      <c r="Q43" s="38"/>
    </row>
    <row r="44" spans="1:17" s="39" customFormat="1" ht="51.75" customHeight="1">
      <c r="A44" s="4" t="s">
        <v>8</v>
      </c>
      <c r="B44" s="22" t="s">
        <v>35</v>
      </c>
      <c r="C44" s="5"/>
      <c r="D44" s="16" t="s">
        <v>36</v>
      </c>
      <c r="E44" s="35">
        <v>1736</v>
      </c>
      <c r="F44" s="35">
        <v>1190</v>
      </c>
      <c r="G44" s="35">
        <f t="shared" si="12"/>
        <v>1434</v>
      </c>
      <c r="H44" s="36">
        <v>181</v>
      </c>
      <c r="I44" s="36">
        <v>63</v>
      </c>
      <c r="J44" s="35">
        <f t="shared" si="13"/>
        <v>1190</v>
      </c>
      <c r="K44" s="35">
        <f t="shared" si="15"/>
        <v>893</v>
      </c>
      <c r="L44" s="35">
        <v>893</v>
      </c>
      <c r="M44" s="35">
        <f t="shared" si="11"/>
        <v>541</v>
      </c>
      <c r="N44" s="35">
        <f t="shared" si="14"/>
        <v>181</v>
      </c>
      <c r="O44" s="35">
        <f t="shared" si="14"/>
        <v>63</v>
      </c>
      <c r="P44" s="35">
        <f>J44-K44</f>
        <v>297</v>
      </c>
      <c r="Q44" s="38"/>
    </row>
    <row r="45" spans="1:17" s="39" customFormat="1" ht="41.25" customHeight="1">
      <c r="A45" s="4" t="s">
        <v>8</v>
      </c>
      <c r="B45" s="22" t="s">
        <v>37</v>
      </c>
      <c r="C45" s="5"/>
      <c r="D45" s="16" t="s">
        <v>38</v>
      </c>
      <c r="E45" s="35">
        <v>542</v>
      </c>
      <c r="F45" s="35">
        <v>370</v>
      </c>
      <c r="G45" s="35">
        <f t="shared" si="12"/>
        <v>446</v>
      </c>
      <c r="H45" s="36">
        <v>56</v>
      </c>
      <c r="I45" s="36">
        <v>20</v>
      </c>
      <c r="J45" s="35">
        <f t="shared" si="13"/>
        <v>370</v>
      </c>
      <c r="K45" s="35">
        <f t="shared" si="15"/>
        <v>370</v>
      </c>
      <c r="L45" s="35">
        <v>370</v>
      </c>
      <c r="M45" s="35">
        <f t="shared" si="11"/>
        <v>76</v>
      </c>
      <c r="N45" s="35">
        <f t="shared" si="14"/>
        <v>56</v>
      </c>
      <c r="O45" s="35">
        <f t="shared" si="14"/>
        <v>20</v>
      </c>
      <c r="P45" s="35"/>
      <c r="Q45" s="38"/>
    </row>
    <row r="46" spans="1:17" s="39" customFormat="1" ht="38.25" customHeight="1">
      <c r="A46" s="15" t="s">
        <v>14</v>
      </c>
      <c r="B46" s="18" t="s">
        <v>39</v>
      </c>
      <c r="C46" s="26"/>
      <c r="D46" s="26"/>
      <c r="E46" s="46">
        <f>E47+E48+E49+E50+E56+E54+E55</f>
        <v>245291</v>
      </c>
      <c r="F46" s="46">
        <f aca="true" t="shared" si="16" ref="F46:P46">F47+F48+F49+F50+F56+F54+F55</f>
        <v>0</v>
      </c>
      <c r="G46" s="46">
        <f t="shared" si="16"/>
        <v>244211</v>
      </c>
      <c r="H46" s="46">
        <f t="shared" si="16"/>
        <v>3644</v>
      </c>
      <c r="I46" s="46">
        <f t="shared" si="16"/>
        <v>239017</v>
      </c>
      <c r="J46" s="46">
        <f t="shared" si="16"/>
        <v>1550</v>
      </c>
      <c r="K46" s="46">
        <f t="shared" si="16"/>
        <v>45660</v>
      </c>
      <c r="L46" s="46">
        <f t="shared" si="16"/>
        <v>45660</v>
      </c>
      <c r="M46" s="46">
        <f t="shared" si="16"/>
        <v>37830</v>
      </c>
      <c r="N46" s="46">
        <f t="shared" si="16"/>
        <v>3644</v>
      </c>
      <c r="O46" s="46">
        <f t="shared" si="16"/>
        <v>32636</v>
      </c>
      <c r="P46" s="46">
        <f t="shared" si="16"/>
        <v>1550</v>
      </c>
      <c r="Q46" s="29"/>
    </row>
    <row r="47" spans="1:17" s="39" customFormat="1" ht="39.75" customHeight="1">
      <c r="A47" s="3">
        <v>1</v>
      </c>
      <c r="B47" s="19" t="s">
        <v>50</v>
      </c>
      <c r="C47" s="26" t="s">
        <v>6</v>
      </c>
      <c r="D47" s="26"/>
      <c r="E47" s="32">
        <v>89600</v>
      </c>
      <c r="F47" s="33"/>
      <c r="G47" s="32">
        <f aca="true" t="shared" si="17" ref="G47:G53">I47</f>
        <v>89600</v>
      </c>
      <c r="H47" s="33"/>
      <c r="I47" s="33">
        <f>E47</f>
        <v>89600</v>
      </c>
      <c r="J47" s="33"/>
      <c r="K47" s="32">
        <f>L47</f>
        <v>28200</v>
      </c>
      <c r="L47" s="32">
        <f>7000+21200</f>
        <v>28200</v>
      </c>
      <c r="M47" s="32">
        <f aca="true" t="shared" si="18" ref="M47:M53">O47</f>
        <v>8072</v>
      </c>
      <c r="N47" s="33"/>
      <c r="O47" s="33">
        <v>8072</v>
      </c>
      <c r="P47" s="37"/>
      <c r="Q47" s="28" t="s">
        <v>55</v>
      </c>
    </row>
    <row r="48" spans="1:17" ht="34.5" customHeight="1">
      <c r="A48" s="3">
        <v>2</v>
      </c>
      <c r="B48" s="19" t="s">
        <v>51</v>
      </c>
      <c r="C48" s="26" t="s">
        <v>6</v>
      </c>
      <c r="D48" s="26"/>
      <c r="E48" s="32">
        <v>72510</v>
      </c>
      <c r="F48" s="33"/>
      <c r="G48" s="32">
        <f t="shared" si="17"/>
        <v>72510</v>
      </c>
      <c r="H48" s="33"/>
      <c r="I48" s="33">
        <f>E48</f>
        <v>72510</v>
      </c>
      <c r="J48" s="33"/>
      <c r="K48" s="32">
        <f>L48</f>
        <v>4620</v>
      </c>
      <c r="L48" s="32">
        <v>4620</v>
      </c>
      <c r="M48" s="32">
        <f t="shared" si="18"/>
        <v>2220</v>
      </c>
      <c r="N48" s="33"/>
      <c r="O48" s="33">
        <v>2220</v>
      </c>
      <c r="P48" s="37"/>
      <c r="Q48" s="28" t="s">
        <v>56</v>
      </c>
    </row>
    <row r="49" spans="1:17" ht="71.25" customHeight="1">
      <c r="A49" s="3">
        <v>3</v>
      </c>
      <c r="B49" s="19" t="s">
        <v>22</v>
      </c>
      <c r="C49" s="26" t="s">
        <v>6</v>
      </c>
      <c r="D49" s="26"/>
      <c r="E49" s="32">
        <v>70440</v>
      </c>
      <c r="F49" s="33"/>
      <c r="G49" s="32">
        <f t="shared" si="17"/>
        <v>70440</v>
      </c>
      <c r="H49" s="33"/>
      <c r="I49" s="33">
        <f>E49</f>
        <v>70440</v>
      </c>
      <c r="J49" s="33"/>
      <c r="K49" s="32">
        <f>L49</f>
        <v>12840</v>
      </c>
      <c r="L49" s="32">
        <v>12840</v>
      </c>
      <c r="M49" s="32">
        <f t="shared" si="18"/>
        <v>18144</v>
      </c>
      <c r="N49" s="33"/>
      <c r="O49" s="33">
        <v>18144</v>
      </c>
      <c r="P49" s="37"/>
      <c r="Q49" s="23" t="s">
        <v>74</v>
      </c>
    </row>
    <row r="50" spans="1:17" ht="60" customHeight="1">
      <c r="A50" s="3">
        <v>4</v>
      </c>
      <c r="B50" s="19" t="s">
        <v>7</v>
      </c>
      <c r="C50" s="26" t="s">
        <v>6</v>
      </c>
      <c r="D50" s="26"/>
      <c r="E50" s="32">
        <f>SUM(E51:E53)</f>
        <v>2200</v>
      </c>
      <c r="F50" s="32">
        <f>SUM(F51:F53)</f>
        <v>0</v>
      </c>
      <c r="G50" s="32">
        <f>SUM(G51:G53)</f>
        <v>2200</v>
      </c>
      <c r="H50" s="32">
        <f>SUM(H51:H53)</f>
        <v>0</v>
      </c>
      <c r="I50" s="32">
        <f>SUM(I51:I53)</f>
        <v>2200</v>
      </c>
      <c r="J50" s="33"/>
      <c r="K50" s="32"/>
      <c r="L50" s="32"/>
      <c r="M50" s="32">
        <f>O50</f>
        <v>2200</v>
      </c>
      <c r="N50" s="33"/>
      <c r="O50" s="33">
        <f>O51+O52+O53</f>
        <v>2200</v>
      </c>
      <c r="P50" s="37"/>
      <c r="Q50" s="24"/>
    </row>
    <row r="51" spans="1:17" ht="74.25" customHeight="1">
      <c r="A51" s="4" t="s">
        <v>8</v>
      </c>
      <c r="B51" s="22" t="s">
        <v>42</v>
      </c>
      <c r="C51" s="5">
        <v>2023</v>
      </c>
      <c r="D51" s="16" t="s">
        <v>45</v>
      </c>
      <c r="E51" s="35">
        <v>1100</v>
      </c>
      <c r="F51" s="35"/>
      <c r="G51" s="35">
        <f t="shared" si="17"/>
        <v>1100</v>
      </c>
      <c r="H51" s="36"/>
      <c r="I51" s="36">
        <v>1100</v>
      </c>
      <c r="J51" s="35"/>
      <c r="K51" s="35"/>
      <c r="L51" s="35"/>
      <c r="M51" s="35">
        <f t="shared" si="18"/>
        <v>1100</v>
      </c>
      <c r="N51" s="35"/>
      <c r="O51" s="35">
        <v>1100</v>
      </c>
      <c r="P51" s="32"/>
      <c r="Q51" s="21"/>
    </row>
    <row r="52" spans="1:17" ht="67.5" customHeight="1">
      <c r="A52" s="4" t="s">
        <v>8</v>
      </c>
      <c r="B52" s="22" t="s">
        <v>43</v>
      </c>
      <c r="C52" s="5">
        <v>2023</v>
      </c>
      <c r="D52" s="16" t="s">
        <v>46</v>
      </c>
      <c r="E52" s="35">
        <v>800</v>
      </c>
      <c r="F52" s="35"/>
      <c r="G52" s="35">
        <f t="shared" si="17"/>
        <v>800</v>
      </c>
      <c r="H52" s="36"/>
      <c r="I52" s="36">
        <v>800</v>
      </c>
      <c r="J52" s="35"/>
      <c r="K52" s="35"/>
      <c r="L52" s="35"/>
      <c r="M52" s="35">
        <f t="shared" si="18"/>
        <v>800</v>
      </c>
      <c r="N52" s="35"/>
      <c r="O52" s="35">
        <v>800</v>
      </c>
      <c r="P52" s="32"/>
      <c r="Q52" s="21"/>
    </row>
    <row r="53" spans="1:17" ht="66.75" customHeight="1">
      <c r="A53" s="4" t="s">
        <v>8</v>
      </c>
      <c r="B53" s="22" t="s">
        <v>52</v>
      </c>
      <c r="C53" s="5">
        <v>2023</v>
      </c>
      <c r="D53" s="16" t="s">
        <v>44</v>
      </c>
      <c r="E53" s="35">
        <v>300</v>
      </c>
      <c r="F53" s="35"/>
      <c r="G53" s="35">
        <f t="shared" si="17"/>
        <v>300</v>
      </c>
      <c r="H53" s="36"/>
      <c r="I53" s="36">
        <v>300</v>
      </c>
      <c r="J53" s="35"/>
      <c r="K53" s="35"/>
      <c r="L53" s="35"/>
      <c r="M53" s="35">
        <f t="shared" si="18"/>
        <v>300</v>
      </c>
      <c r="N53" s="35"/>
      <c r="O53" s="35">
        <v>300</v>
      </c>
      <c r="P53" s="32"/>
      <c r="Q53" s="21"/>
    </row>
    <row r="54" spans="1:17" ht="67.5" customHeight="1">
      <c r="A54" s="40">
        <v>5</v>
      </c>
      <c r="B54" s="19" t="s">
        <v>65</v>
      </c>
      <c r="C54" s="3" t="s">
        <v>66</v>
      </c>
      <c r="D54" s="41"/>
      <c r="E54" s="32">
        <v>3644</v>
      </c>
      <c r="F54" s="32"/>
      <c r="G54" s="32">
        <f>H54</f>
        <v>3644</v>
      </c>
      <c r="H54" s="33">
        <v>3644</v>
      </c>
      <c r="I54" s="33"/>
      <c r="J54" s="32"/>
      <c r="K54" s="32"/>
      <c r="L54" s="32"/>
      <c r="M54" s="32">
        <f>N54+O54+P54</f>
        <v>3644</v>
      </c>
      <c r="N54" s="32">
        <f>G54</f>
        <v>3644</v>
      </c>
      <c r="O54" s="32"/>
      <c r="P54" s="32"/>
      <c r="Q54" s="21"/>
    </row>
    <row r="55" spans="1:17" ht="67.5" customHeight="1">
      <c r="A55" s="81">
        <v>6</v>
      </c>
      <c r="B55" s="73" t="s">
        <v>69</v>
      </c>
      <c r="C55" s="72">
        <v>2024</v>
      </c>
      <c r="D55" s="82"/>
      <c r="E55" s="75">
        <v>3100</v>
      </c>
      <c r="F55" s="75"/>
      <c r="G55" s="75">
        <f>SUM(H55:J55)</f>
        <v>3100</v>
      </c>
      <c r="H55" s="77"/>
      <c r="I55" s="77">
        <v>3100</v>
      </c>
      <c r="J55" s="32"/>
      <c r="K55" s="32"/>
      <c r="L55" s="32"/>
      <c r="M55" s="32">
        <f>N55+O55+P55</f>
        <v>2000</v>
      </c>
      <c r="N55" s="32"/>
      <c r="O55" s="32">
        <v>2000</v>
      </c>
      <c r="P55" s="32"/>
      <c r="Q55" s="21" t="s">
        <v>73</v>
      </c>
    </row>
    <row r="56" spans="1:17" ht="67.5" customHeight="1">
      <c r="A56" s="47">
        <v>7</v>
      </c>
      <c r="B56" s="21" t="s">
        <v>9</v>
      </c>
      <c r="C56" s="47"/>
      <c r="D56" s="47"/>
      <c r="E56" s="48">
        <f aca="true" t="shared" si="19" ref="E56:L56">SUM(E57:E57)</f>
        <v>3797</v>
      </c>
      <c r="F56" s="48">
        <f t="shared" si="19"/>
        <v>0</v>
      </c>
      <c r="G56" s="48">
        <f>I56+J56</f>
        <v>2717</v>
      </c>
      <c r="H56" s="48"/>
      <c r="I56" s="48">
        <f t="shared" si="19"/>
        <v>1167</v>
      </c>
      <c r="J56" s="48">
        <f t="shared" si="19"/>
        <v>1550</v>
      </c>
      <c r="K56" s="48">
        <f t="shared" si="19"/>
        <v>0</v>
      </c>
      <c r="L56" s="48">
        <f t="shared" si="19"/>
        <v>0</v>
      </c>
      <c r="M56" s="32">
        <f>N56+O56+P56</f>
        <v>1550</v>
      </c>
      <c r="N56" s="48">
        <f>SUM(N57:N57)</f>
        <v>0</v>
      </c>
      <c r="O56" s="48">
        <f>SUM(O57:O57)</f>
        <v>0</v>
      </c>
      <c r="P56" s="48">
        <f>SUM(P57:P57)</f>
        <v>1550</v>
      </c>
      <c r="Q56" s="44"/>
    </row>
    <row r="57" spans="1:17" ht="42" customHeight="1">
      <c r="A57" s="5" t="s">
        <v>8</v>
      </c>
      <c r="B57" s="45" t="s">
        <v>86</v>
      </c>
      <c r="C57" s="5" t="s">
        <v>6</v>
      </c>
      <c r="D57" s="45"/>
      <c r="E57" s="35">
        <v>3797</v>
      </c>
      <c r="F57" s="45"/>
      <c r="G57" s="35">
        <f>I57+J57</f>
        <v>2717</v>
      </c>
      <c r="H57" s="35"/>
      <c r="I57" s="35">
        <v>1167</v>
      </c>
      <c r="J57" s="35">
        <v>1550</v>
      </c>
      <c r="K57" s="35"/>
      <c r="L57" s="35"/>
      <c r="M57" s="35">
        <f>N57+O57+P57</f>
        <v>1550</v>
      </c>
      <c r="N57" s="35"/>
      <c r="O57" s="35"/>
      <c r="P57" s="35">
        <f>J57</f>
        <v>1550</v>
      </c>
      <c r="Q57" s="52"/>
    </row>
  </sheetData>
  <sheetProtection/>
  <mergeCells count="28">
    <mergeCell ref="A1:Q1"/>
    <mergeCell ref="D7:D10"/>
    <mergeCell ref="E7:F7"/>
    <mergeCell ref="E8:E10"/>
    <mergeCell ref="F8:F10"/>
    <mergeCell ref="H9:H10"/>
    <mergeCell ref="I9:I10"/>
    <mergeCell ref="Q6:Q10"/>
    <mergeCell ref="G8:G10"/>
    <mergeCell ref="L9:L10"/>
    <mergeCell ref="A2:Q2"/>
    <mergeCell ref="A3:Q3"/>
    <mergeCell ref="A6:A10"/>
    <mergeCell ref="B6:B10"/>
    <mergeCell ref="C6:C10"/>
    <mergeCell ref="M8:M10"/>
    <mergeCell ref="N8:P8"/>
    <mergeCell ref="O9:O10"/>
    <mergeCell ref="N9:N10"/>
    <mergeCell ref="P9:P10"/>
    <mergeCell ref="A4:Q4"/>
    <mergeCell ref="D6:F6"/>
    <mergeCell ref="G6:J7"/>
    <mergeCell ref="K6:L8"/>
    <mergeCell ref="J9:J10"/>
    <mergeCell ref="K9:K10"/>
    <mergeCell ref="M6:P7"/>
    <mergeCell ref="H8:J8"/>
  </mergeCells>
  <printOptions/>
  <pageMargins left="0" right="0" top="0.35433070866141736" bottom="0.35433070866141736" header="0.31496062992125984" footer="0.31496062992125984"/>
  <pageSetup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codeName="Sheet3"/>
  <dimension ref="A13:H26"/>
  <sheetViews>
    <sheetView zoomScalePageLayoutView="0" workbookViewId="0" topLeftCell="A7">
      <selection activeCell="G15" sqref="G15"/>
    </sheetView>
  </sheetViews>
  <sheetFormatPr defaultColWidth="8.796875" defaultRowHeight="15"/>
  <cols>
    <col min="1" max="1" width="9" style="6" customWidth="1"/>
    <col min="2" max="2" width="34.69921875" style="6" customWidth="1"/>
    <col min="3" max="3" width="9" style="6" customWidth="1"/>
    <col min="4" max="4" width="16" style="6" customWidth="1"/>
    <col min="5" max="5" width="27.19921875" style="6" customWidth="1"/>
    <col min="6" max="16384" width="9" style="6" customWidth="1"/>
  </cols>
  <sheetData>
    <row r="13" spans="1:5" ht="37.5">
      <c r="A13" s="8"/>
      <c r="B13" s="8"/>
      <c r="C13" s="8"/>
      <c r="D13" s="8"/>
      <c r="E13" s="11" t="s">
        <v>48</v>
      </c>
    </row>
    <row r="14" spans="1:5" ht="18.75">
      <c r="A14" s="8"/>
      <c r="B14" s="8"/>
      <c r="C14" s="8"/>
      <c r="D14" s="8"/>
      <c r="E14" s="12"/>
    </row>
    <row r="15" spans="1:8" ht="18.75">
      <c r="A15" s="8"/>
      <c r="B15" s="10" t="e">
        <f>'ĐC KH 2024'!#REF!</f>
        <v>#REF!</v>
      </c>
      <c r="C15" s="10"/>
      <c r="D15" s="9" t="e">
        <f>'ĐC KH 2024'!#REF!</f>
        <v>#REF!</v>
      </c>
      <c r="E15" s="11" t="e">
        <f>'ĐC KH 2024'!#REF!</f>
        <v>#REF!</v>
      </c>
      <c r="F15" s="7"/>
      <c r="G15" s="7"/>
      <c r="H15" s="7"/>
    </row>
    <row r="16" spans="1:5" ht="75">
      <c r="A16" s="8"/>
      <c r="B16" s="10" t="str">
        <f>'ĐC KH 2024'!B53</f>
        <v>Đầu tư hạ tầng, hệ thống nhỏ giọt phục vụ sản xuất vùng trồng mướp đắng tập trung theo tiêu chuẩn Vietgap ở thôn Tây Hoàng</v>
      </c>
      <c r="C16" s="10" t="e">
        <f>'ĐC KH 2024'!#REF!</f>
        <v>#REF!</v>
      </c>
      <c r="D16" s="9">
        <f>'ĐC KH 2024'!C53</f>
        <v>2023</v>
      </c>
      <c r="E16" s="11" t="str">
        <f>'ĐC KH 2024'!D53</f>
        <v>3055/QĐ-UBND
ngày 15/12/2022</v>
      </c>
    </row>
    <row r="17" spans="1:5" ht="56.25">
      <c r="A17" s="8"/>
      <c r="B17" s="10" t="str">
        <f>'ĐC KH 2024'!B54</f>
        <v>Hạ tầng các điểm du lịch cộng đồng thôn Thành Trung, xã Quảng Thành </v>
      </c>
      <c r="C17" s="10" t="e">
        <f>'ĐC KH 2024'!#REF!</f>
        <v>#REF!</v>
      </c>
      <c r="D17" s="9" t="str">
        <f>'ĐC KH 2024'!C54</f>
        <v>2024-2025</v>
      </c>
      <c r="E17" s="11">
        <f>'ĐC KH 2024'!D54</f>
        <v>0</v>
      </c>
    </row>
    <row r="18" spans="1:5" ht="18.75">
      <c r="A18" s="8"/>
      <c r="B18" s="10" t="str">
        <f>'ĐC KH 2024'!B37</f>
        <v>Cống An Thành, xã Quảng Thành</v>
      </c>
      <c r="C18" s="10"/>
      <c r="D18" s="9">
        <f>'ĐC KH 2024'!C37</f>
        <v>0</v>
      </c>
      <c r="E18" s="11">
        <f>'ĐC KH 2024'!D37</f>
        <v>0</v>
      </c>
    </row>
    <row r="19" spans="1:5" ht="18.75">
      <c r="A19" s="8"/>
      <c r="B19" s="10" t="e">
        <f>'ĐC KH 2024'!#REF!</f>
        <v>#REF!</v>
      </c>
      <c r="C19" s="10" t="e">
        <f>'ĐC KH 2024'!#REF!</f>
        <v>#REF!</v>
      </c>
      <c r="D19" s="9" t="e">
        <f>'ĐC KH 2024'!#REF!</f>
        <v>#REF!</v>
      </c>
      <c r="E19" s="11" t="e">
        <f>'ĐC KH 2024'!#REF!</f>
        <v>#REF!</v>
      </c>
    </row>
    <row r="20" ht="15.75">
      <c r="B20" s="7"/>
    </row>
    <row r="21" ht="15.75">
      <c r="B21" s="7"/>
    </row>
    <row r="22" ht="15.75">
      <c r="B22" s="7"/>
    </row>
    <row r="23" ht="15.75">
      <c r="B23" s="7"/>
    </row>
    <row r="24" ht="15.75">
      <c r="B24" s="7"/>
    </row>
    <row r="25" ht="15.75">
      <c r="B25" s="7"/>
    </row>
    <row r="26" ht="15.75">
      <c r="B26"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AutoBVT</cp:lastModifiedBy>
  <cp:lastPrinted>2023-12-13T09:56:12Z</cp:lastPrinted>
  <dcterms:created xsi:type="dcterms:W3CDTF">2011-02-16T07:29:03Z</dcterms:created>
  <dcterms:modified xsi:type="dcterms:W3CDTF">2023-12-13T09:57:24Z</dcterms:modified>
  <cp:category/>
  <cp:version/>
  <cp:contentType/>
  <cp:contentStatus/>
</cp:coreProperties>
</file>